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RFILE03\common\Д эк. и финансов\001 Тарифы\Раскрытие информации\Раскрытие информации на сайте\информация, размещенная в 2020 году\2020.04.01 Структура затрат\"/>
    </mc:Choice>
  </mc:AlternateContent>
  <bookViews>
    <workbookView xWindow="0" yWindow="0" windowWidth="19200" windowHeight="7530" activeTab="7"/>
  </bookViews>
  <sheets>
    <sheet name="АЭ" sheetId="1" r:id="rId1"/>
    <sheet name="БЭ" sheetId="2" r:id="rId2"/>
    <sheet name="ГАЭС" sheetId="3" r:id="rId3"/>
    <sheet name="КЭ" sheetId="4" r:id="rId4"/>
    <sheet name="КузЭ" sheetId="5" r:id="rId5"/>
    <sheet name="ОЭ" sheetId="6" r:id="rId6"/>
    <sheet name="ХЭ" sheetId="8" r:id="rId7"/>
    <sheet name="ЧЭ" sheetId="7" r:id="rId8"/>
  </sheets>
  <externalReferences>
    <externalReference r:id="rId9"/>
  </externalReferences>
  <definedNames>
    <definedName name="_xlnm.Print_Area" localSheetId="4">КузЭ!$A$1:$F$100</definedName>
    <definedName name="_xlnm.Print_Area" localSheetId="5">ОЭ!$A$1:$F$102</definedName>
    <definedName name="_xlnm.Print_Area" localSheetId="7">ЧЭ!$A$1:$F$99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6" l="1"/>
  <c r="E66" i="6"/>
  <c r="E22" i="2" l="1"/>
  <c r="E21" i="2" s="1"/>
  <c r="E82" i="7" l="1"/>
  <c r="E77" i="7"/>
  <c r="E72" i="7"/>
  <c r="E67" i="7"/>
  <c r="E63" i="7"/>
  <c r="E64" i="7" s="1"/>
  <c r="D63" i="7"/>
  <c r="D64" i="7" s="1"/>
  <c r="E56" i="7"/>
  <c r="E49" i="7"/>
  <c r="E43" i="7"/>
  <c r="D43" i="7"/>
  <c r="E41" i="7"/>
  <c r="D41" i="7"/>
  <c r="E33" i="7"/>
  <c r="D33" i="7"/>
  <c r="E30" i="7"/>
  <c r="D30" i="7"/>
  <c r="E23" i="7"/>
  <c r="D23" i="7"/>
  <c r="E22" i="7"/>
  <c r="D22" i="7"/>
  <c r="E21" i="7"/>
  <c r="D21" i="7"/>
  <c r="E54" i="6" l="1"/>
  <c r="D90" i="3" l="1"/>
  <c r="E85" i="3"/>
  <c r="D85" i="3"/>
  <c r="E80" i="3"/>
  <c r="D80" i="3"/>
  <c r="E75" i="3"/>
  <c r="D75" i="3"/>
  <c r="E66" i="3"/>
  <c r="E67" i="3" s="1"/>
  <c r="D66" i="3"/>
  <c r="D67" i="3" s="1"/>
  <c r="D63" i="3"/>
  <c r="E53" i="3"/>
  <c r="E52" i="3"/>
  <c r="E49" i="3"/>
  <c r="D49" i="3"/>
  <c r="E32" i="3"/>
  <c r="D32" i="3"/>
  <c r="D29" i="3" s="1"/>
  <c r="D21" i="3" s="1"/>
  <c r="D20" i="3" s="1"/>
  <c r="E23" i="3"/>
  <c r="E22" i="3" s="1"/>
  <c r="E21" i="3" s="1"/>
  <c r="D22" i="3"/>
  <c r="E20" i="3" l="1"/>
  <c r="F21" i="2"/>
  <c r="G21" i="2"/>
  <c r="F22" i="2"/>
  <c r="G22" i="2"/>
  <c r="D20" i="4" l="1"/>
  <c r="D67" i="6" l="1"/>
  <c r="D54" i="6"/>
  <c r="D41" i="6"/>
  <c r="E29" i="6"/>
  <c r="D29" i="6"/>
  <c r="E20" i="6"/>
  <c r="D20" i="6"/>
  <c r="D19" i="6" s="1"/>
  <c r="E19" i="6"/>
  <c r="D18" i="6" l="1"/>
  <c r="D85" i="5" l="1"/>
  <c r="D90" i="5" s="1"/>
  <c r="D80" i="5"/>
  <c r="D75" i="5"/>
  <c r="E66" i="5"/>
  <c r="D66" i="5"/>
  <c r="D67" i="5" s="1"/>
  <c r="E47" i="5"/>
  <c r="D47" i="5"/>
  <c r="E31" i="5"/>
  <c r="E29" i="5" s="1"/>
  <c r="E26" i="5" s="1"/>
  <c r="E18" i="5" s="1"/>
  <c r="E19" i="5"/>
  <c r="D17" i="5"/>
  <c r="E17" i="5" l="1"/>
  <c r="N88" i="4" l="1"/>
  <c r="M88" i="4"/>
  <c r="L88" i="4"/>
  <c r="D79" i="4" s="1"/>
  <c r="R79" i="4" s="1"/>
  <c r="K88" i="4"/>
  <c r="J88" i="4"/>
  <c r="I88" i="4"/>
  <c r="H88" i="4"/>
  <c r="P79" i="4" s="1"/>
  <c r="G88" i="4"/>
  <c r="R84" i="4"/>
  <c r="R83" i="4"/>
  <c r="R82" i="4"/>
  <c r="O79" i="4"/>
  <c r="D78" i="4"/>
  <c r="R78" i="4" s="1"/>
  <c r="E76" i="4"/>
  <c r="R75" i="4"/>
  <c r="R74" i="4"/>
  <c r="R73" i="4"/>
  <c r="R72" i="4"/>
  <c r="E71" i="4"/>
  <c r="D71" i="4"/>
  <c r="R70" i="4"/>
  <c r="R69" i="4"/>
  <c r="R68" i="4"/>
  <c r="R67" i="4"/>
  <c r="E66" i="4"/>
  <c r="D66" i="4"/>
  <c r="R65" i="4"/>
  <c r="R64" i="4"/>
  <c r="R63" i="4"/>
  <c r="R62" i="4"/>
  <c r="E61" i="4"/>
  <c r="R61" i="4" s="1"/>
  <c r="R60" i="4"/>
  <c r="R59" i="4"/>
  <c r="E57" i="4"/>
  <c r="D57" i="4"/>
  <c r="D58" i="4" s="1"/>
  <c r="R58" i="4" s="1"/>
  <c r="R56" i="4"/>
  <c r="I54" i="4"/>
  <c r="E54" i="4"/>
  <c r="R54" i="4" s="1"/>
  <c r="R53" i="4"/>
  <c r="E52" i="4"/>
  <c r="D52" i="4"/>
  <c r="R51" i="4"/>
  <c r="R50" i="4"/>
  <c r="R49" i="4"/>
  <c r="R48" i="4"/>
  <c r="R47" i="4"/>
  <c r="R46" i="4"/>
  <c r="R45" i="4"/>
  <c r="R44" i="4"/>
  <c r="R43" i="4"/>
  <c r="I43" i="4"/>
  <c r="R42" i="4"/>
  <c r="R41" i="4"/>
  <c r="K41" i="4"/>
  <c r="R40" i="4"/>
  <c r="R39" i="4"/>
  <c r="G39" i="4"/>
  <c r="R38" i="4"/>
  <c r="R37" i="4"/>
  <c r="R36" i="4"/>
  <c r="R35" i="4"/>
  <c r="R34" i="4"/>
  <c r="R33" i="4"/>
  <c r="R32" i="4"/>
  <c r="R31" i="4"/>
  <c r="R29" i="4"/>
  <c r="R28" i="4"/>
  <c r="R26" i="4"/>
  <c r="R25" i="4"/>
  <c r="D24" i="4"/>
  <c r="D55" i="4" s="1"/>
  <c r="R55" i="4" s="1"/>
  <c r="R23" i="4"/>
  <c r="I23" i="4"/>
  <c r="R22" i="4"/>
  <c r="R21" i="4"/>
  <c r="E20" i="4"/>
  <c r="E30" i="4" s="1"/>
  <c r="R19" i="4"/>
  <c r="R18" i="4"/>
  <c r="G18" i="4"/>
  <c r="D77" i="4" l="1"/>
  <c r="R77" i="4" s="1"/>
  <c r="R66" i="4"/>
  <c r="D81" i="4"/>
  <c r="R81" i="4" s="1"/>
  <c r="D80" i="4"/>
  <c r="R80" i="4" s="1"/>
  <c r="H18" i="4"/>
  <c r="H23" i="4"/>
  <c r="J23" i="4" s="1"/>
  <c r="R71" i="4"/>
  <c r="D30" i="4"/>
  <c r="D27" i="4" s="1"/>
  <c r="G20" i="4" s="1"/>
  <c r="R52" i="4"/>
  <c r="R30" i="4"/>
  <c r="G30" i="4"/>
  <c r="E27" i="4"/>
  <c r="R27" i="4" s="1"/>
  <c r="G53" i="4"/>
  <c r="R57" i="4"/>
  <c r="R20" i="4"/>
  <c r="R24" i="4"/>
  <c r="S24" i="4" s="1"/>
  <c r="H39" i="4"/>
  <c r="I66" i="4"/>
  <c r="K66" i="4" s="1"/>
  <c r="D76" i="4"/>
  <c r="R76" i="4" s="1"/>
  <c r="G81" i="2"/>
  <c r="F81" i="2"/>
  <c r="G80" i="2"/>
  <c r="F80" i="2"/>
  <c r="G78" i="2"/>
  <c r="F78" i="2"/>
  <c r="G77" i="2"/>
  <c r="F77" i="2"/>
  <c r="G76" i="2"/>
  <c r="F76" i="2"/>
  <c r="G75" i="2"/>
  <c r="F75" i="2"/>
  <c r="G74" i="2"/>
  <c r="G73" i="2"/>
  <c r="F73" i="2"/>
  <c r="G72" i="2"/>
  <c r="F72" i="2"/>
  <c r="G71" i="2"/>
  <c r="F71" i="2"/>
  <c r="G70" i="2"/>
  <c r="F70" i="2"/>
  <c r="G68" i="2"/>
  <c r="F68" i="2"/>
  <c r="G67" i="2"/>
  <c r="F67" i="2"/>
  <c r="G66" i="2"/>
  <c r="F66" i="2"/>
  <c r="G65" i="2"/>
  <c r="F65" i="2"/>
  <c r="F79" i="2"/>
  <c r="G63" i="2"/>
  <c r="F63" i="2"/>
  <c r="G62" i="2"/>
  <c r="F62" i="2"/>
  <c r="G61" i="2"/>
  <c r="F61" i="2"/>
  <c r="G60" i="2"/>
  <c r="F60" i="2"/>
  <c r="G58" i="2"/>
  <c r="F58" i="2"/>
  <c r="F55" i="2"/>
  <c r="G55" i="2"/>
  <c r="G54" i="2"/>
  <c r="F53" i="2"/>
  <c r="G51" i="2"/>
  <c r="F51" i="2"/>
  <c r="F50" i="2"/>
  <c r="G49" i="2"/>
  <c r="F49" i="2"/>
  <c r="F48" i="2"/>
  <c r="G48" i="2"/>
  <c r="F45" i="2"/>
  <c r="G44" i="2"/>
  <c r="F44" i="2"/>
  <c r="G42" i="2"/>
  <c r="F42" i="2"/>
  <c r="F36" i="2"/>
  <c r="G34" i="2"/>
  <c r="F34" i="2"/>
  <c r="F32" i="2"/>
  <c r="G31" i="2"/>
  <c r="F29" i="2"/>
  <c r="F25" i="2"/>
  <c r="G24" i="2"/>
  <c r="F69" i="2" l="1"/>
  <c r="H20" i="4"/>
  <c r="F26" i="2"/>
  <c r="F27" i="2"/>
  <c r="F28" i="2"/>
  <c r="G33" i="2"/>
  <c r="F33" i="2"/>
  <c r="F35" i="2"/>
  <c r="F38" i="2"/>
  <c r="F39" i="2"/>
  <c r="F40" i="2"/>
  <c r="F41" i="2"/>
  <c r="F43" i="2"/>
  <c r="F46" i="2"/>
  <c r="F47" i="2"/>
  <c r="F59" i="2"/>
  <c r="F64" i="2"/>
  <c r="F24" i="2"/>
  <c r="G27" i="2"/>
  <c r="G28" i="2"/>
  <c r="F31" i="2"/>
  <c r="G35" i="2"/>
  <c r="G39" i="2"/>
  <c r="G40" i="2"/>
  <c r="G41" i="2"/>
  <c r="G43" i="2"/>
  <c r="G47" i="2"/>
  <c r="F56" i="2"/>
  <c r="F54" i="2"/>
  <c r="G56" i="2"/>
  <c r="G59" i="2"/>
  <c r="G79" i="2"/>
  <c r="G69" i="2"/>
  <c r="F74" i="2"/>
  <c r="G25" i="2"/>
  <c r="G26" i="2"/>
  <c r="G29" i="2"/>
  <c r="G32" i="2"/>
  <c r="G36" i="2"/>
  <c r="G38" i="2"/>
  <c r="G45" i="2"/>
  <c r="G46" i="2"/>
  <c r="G50" i="2"/>
  <c r="G53" i="2"/>
  <c r="G64" i="2"/>
  <c r="G52" i="2" l="1"/>
  <c r="F52" i="2"/>
  <c r="G30" i="2"/>
  <c r="F30" i="2"/>
  <c r="G23" i="2"/>
  <c r="F23" i="2"/>
  <c r="G37" i="2"/>
  <c r="F37" i="2"/>
  <c r="E80" i="1" l="1"/>
  <c r="D80" i="1"/>
  <c r="D85" i="1" s="1"/>
  <c r="E75" i="1"/>
  <c r="D75" i="1"/>
  <c r="E70" i="1"/>
  <c r="D70" i="1"/>
  <c r="E65" i="1"/>
  <c r="E64" i="1"/>
  <c r="E62" i="1"/>
  <c r="D62" i="1"/>
  <c r="D59" i="1"/>
  <c r="E57" i="1"/>
  <c r="E44" i="1" s="1"/>
  <c r="D44" i="1"/>
  <c r="E42" i="1"/>
  <c r="E35" i="1"/>
  <c r="E33" i="1" s="1"/>
  <c r="E30" i="1" s="1"/>
  <c r="D33" i="1"/>
  <c r="D30" i="1"/>
  <c r="E26" i="1"/>
  <c r="E24" i="1"/>
  <c r="E23" i="1" s="1"/>
  <c r="E22" i="1" s="1"/>
  <c r="D23" i="1"/>
  <c r="D22" i="1"/>
  <c r="D21" i="1"/>
  <c r="E21" i="1" l="1"/>
</calcChain>
</file>

<file path=xl/comments1.xml><?xml version="1.0" encoding="utf-8"?>
<comments xmlns="http://schemas.openxmlformats.org/spreadsheetml/2006/main">
  <authors>
    <author>Батуев Александр Яковлевич</author>
  </authors>
  <commentList>
    <comment ref="B21" authorId="0" shapeId="0">
      <text>
        <r>
          <rPr>
            <b/>
            <sz val="9"/>
            <color indexed="81"/>
            <rFont val="Tahoma"/>
            <family val="2"/>
            <charset val="204"/>
          </rPr>
          <t>Батуев Александр Яковлевич:</t>
        </r>
        <r>
          <rPr>
            <sz val="9"/>
            <color indexed="81"/>
            <rFont val="Tahoma"/>
            <family val="2"/>
            <charset val="204"/>
          </rPr>
          <t xml:space="preserve">
без услуг ТСО</t>
        </r>
      </text>
    </comment>
  </commentList>
</comments>
</file>

<file path=xl/sharedStrings.xml><?xml version="1.0" encoding="utf-8"?>
<sst xmlns="http://schemas.openxmlformats.org/spreadsheetml/2006/main" count="2253" uniqueCount="503">
  <si>
    <t>Приложение № 2</t>
  </si>
  <si>
    <t>к Приказу Федеральной службы по тарифам</t>
  </si>
  <si>
    <t>от 24 октября 2014 г. № 1831-э</t>
  </si>
  <si>
    <t>Форма раскрытия информации о структуре и объемах затрат</t>
  </si>
  <si>
    <t>на оказание услуг по передаче электрической энергии сетевыми</t>
  </si>
  <si>
    <t>организациями, регулирование деятельности которых осуществляется</t>
  </si>
  <si>
    <t>методом долгосрочной индексации необходимой валовой выручки</t>
  </si>
  <si>
    <r>
      <t xml:space="preserve">Наименование организации:  </t>
    </r>
    <r>
      <rPr>
        <u/>
        <sz val="12"/>
        <rFont val="Times New Roman"/>
        <family val="1"/>
        <charset val="204"/>
      </rPr>
      <t>филиал ПАО "МРСК Сибири" - "Алтайэнерго"</t>
    </r>
  </si>
  <si>
    <r>
      <t xml:space="preserve">ИНН:                                       </t>
    </r>
    <r>
      <rPr>
        <u/>
        <sz val="12"/>
        <rFont val="Times New Roman"/>
        <family val="1"/>
        <charset val="204"/>
      </rPr>
      <t>2460069527</t>
    </r>
  </si>
  <si>
    <t>КПП:                                       997450001</t>
  </si>
  <si>
    <r>
      <t xml:space="preserve">Долгосрочный период регулирования: </t>
    </r>
    <r>
      <rPr>
        <u/>
        <sz val="12"/>
        <rFont val="Times New Roman"/>
        <family val="1"/>
        <charset val="204"/>
      </rPr>
      <t>2018-2022 гг.</t>
    </r>
  </si>
  <si>
    <t>№ п/п</t>
  </si>
  <si>
    <t>Показатель</t>
  </si>
  <si>
    <t>Ед.изм.</t>
  </si>
  <si>
    <t>Примечание ***</t>
  </si>
  <si>
    <t>план *</t>
  </si>
  <si>
    <t>факт **</t>
  </si>
  <si>
    <t>I</t>
  </si>
  <si>
    <t>Структура затрат</t>
  </si>
  <si>
    <t>х</t>
  </si>
  <si>
    <t>1</t>
  </si>
  <si>
    <t>Необходимая валовая выручка на содержание</t>
  </si>
  <si>
    <t>тыс. руб.</t>
  </si>
  <si>
    <t>1.1</t>
  </si>
  <si>
    <t>Подконтрольные расходы, всего</t>
  </si>
  <si>
    <t>1.1.1</t>
  </si>
  <si>
    <t>Материальные расходы, всего</t>
  </si>
  <si>
    <t>1.1.1.1</t>
  </si>
  <si>
    <t>в том числе на сырье, материалы, запасные части, инструмент, топливо</t>
  </si>
  <si>
    <t>1.1.1.2</t>
  </si>
  <si>
    <t>на ремонт</t>
  </si>
  <si>
    <t>нет данных</t>
  </si>
  <si>
    <t>В ТБР расходы на ремонт утверждены одной суммой без разбивки по статьям затрат. В формате в графе "план" отражены по стр.1.1.3.3.1.</t>
  </si>
  <si>
    <t>1.1.1.3</t>
  </si>
  <si>
    <t>в том числе на работы и услуги производственного характера (в том числе услуги сторонних организаций по содержанию сетей и распределительных устройств)</t>
  </si>
  <si>
    <t xml:space="preserve">В выписке из протокола, направленной  регулирующим органом, в расшифровке НВВ  расходы на ремонт указаны одной суммой, без разбивки по статьям затрат. Плановые значения отражены в строке 1.1.3.3. Расходы в ТБР включают только услуги производственного характера (эксплуатация).
По факту учтены, затраты на ремонт (20 592 тыс. руб.), услуги по техническому надзору (2 771  тыс. руб.), услуги по испытанию и поверке приборов (4 506 тыс. руб.), услуги производственного характера (8 280 тыс. руб.), прочие расходы (10 181 тыс. руб.)  </t>
  </si>
  <si>
    <t>1.1.1.3.1</t>
  </si>
  <si>
    <t>в том числе на ремонт</t>
  </si>
  <si>
    <t>1.1.2</t>
  </si>
  <si>
    <t>Фонд оплаты труда</t>
  </si>
  <si>
    <t>В ТБР не предусмотрены доплаты за  сверхурочную работу, за работу в выходные и праздничные дни для ликвидации аварийных ситуаций и технологических нарушений.</t>
  </si>
  <si>
    <t>1.1.2.1</t>
  </si>
  <si>
    <t>1.1.3</t>
  </si>
  <si>
    <t>Прочие подконтрольные расходы (с расшифровкой)</t>
  </si>
  <si>
    <t>1.1.3.1</t>
  </si>
  <si>
    <t>в том числе прибыль на социальное развитие (включая социальные выплаты)</t>
  </si>
  <si>
    <t>1.1.3.2</t>
  </si>
  <si>
    <t>в том числе транспортные услуги</t>
  </si>
  <si>
    <t>1.1.3.3</t>
  </si>
  <si>
    <t>в том числе прочие расходы (с расшифровкой)****</t>
  </si>
  <si>
    <t>1.1.3.3.1</t>
  </si>
  <si>
    <t xml:space="preserve">ремонт основных фондов </t>
  </si>
  <si>
    <t>В ТБР прямые затраты на ремонт отражены одной суммой, без разбивки по статьям затрат. Фактические расходы отражены в статьях 1.1.1.2; 1.1.1.3.1. и составляют 219 423 тыс. руб. Основное отклонение связано с необходимостью устранения аварийных ситуаций, вызванных анамальными погодными условиями. Все проведенные ремонтные работы были направлены на повышение надежного электроснабжения потребителей Алтайского края.</t>
  </si>
  <si>
    <t>1.1.3.3.2</t>
  </si>
  <si>
    <t>оплата работ и услуг сторонних организаций</t>
  </si>
  <si>
    <t>Основное отклонение сложилось по статье информационные услуги (ТБР- 24 039 тыс. руб., факт - 53 464 тыс. руб). В ТБР не учтены договоры, которые заключены на основании закупки путем открытого запроса предложений в электронной форме, а также планируемые к заключению в 2018 г.</t>
  </si>
  <si>
    <t>1.1.3.3.3</t>
  </si>
  <si>
    <t xml:space="preserve">расходы на командировки и представительские </t>
  </si>
  <si>
    <t xml:space="preserve">Рост затрат обусловлен увеличением цен на гостиницы, а также необходимостью проведения обязательного обучения персонала в соответствии с законодательством РФ в полном объеме в соответствии с  планом-графиком. 
Кроме того увеличение фактических затрат объясняется усилением контроля за организацией  безопасного производства  работ, в связи с чем в РЭС проводились проверки рабочих мест. </t>
  </si>
  <si>
    <t>1.1.3.3.4</t>
  </si>
  <si>
    <t>расходы на подготовку кадров</t>
  </si>
  <si>
    <t>В связи с увеличением объема услуг на основании плана-графика на обучение персонала  в соответствии с законодательством РФ</t>
  </si>
  <si>
    <t>1.1.3.3.5</t>
  </si>
  <si>
    <t>расходы на обеспечение нормальных условий труда и мер по технике безопасности</t>
  </si>
  <si>
    <t>Основное отклонение за счет исключения и учета в ТБР  в неполном объеме следующих затрат:
-на вакцинацию персонала (учтено страхование от КВЭ);
- на проведение периодических медицинских осмотров ИТР-персонала;
- на психо-физиологическое обследование.</t>
  </si>
  <si>
    <t>1.1.3.3.6</t>
  </si>
  <si>
    <t>расходы на страхование</t>
  </si>
  <si>
    <t>В ТБР не учтено добровольное страхование (страхование имущества, ДМС, страхование от НС)</t>
  </si>
  <si>
    <t>1.1.3.3.7</t>
  </si>
  <si>
    <t>другие прочие расходы</t>
  </si>
  <si>
    <t>В ТБР не учтены затраты ПАО "Россети", создание резервов на сумму разногласий по величине потерь э/энергии</t>
  </si>
  <si>
    <t>1.1.4</t>
  </si>
  <si>
    <t>Расходы на обслуживание операционных заемных средств в составе подконтрольных расходов</t>
  </si>
  <si>
    <t>1.1.5</t>
  </si>
  <si>
    <t>Расходы из прибыли в составе подконтрольных расходов</t>
  </si>
  <si>
    <t>1.1.6.</t>
  </si>
  <si>
    <t>Электроэнергия на хоз. нужды</t>
  </si>
  <si>
    <t>Затраты утверждены в составе неподконтрольных расходов</t>
  </si>
  <si>
    <t>1.2</t>
  </si>
  <si>
    <t>Неподконтрольные расходы, включенные в НВВ, всего</t>
  </si>
  <si>
    <t>1.2.1</t>
  </si>
  <si>
    <t>Оплата услуг ОАО "ФСК ЕЭС"</t>
  </si>
  <si>
    <t>Основной фактор, повлиявший на увеличение затрат - рост объема потерь (ТБР- 85,28 МВт*ч,  факт-105,76 МВт*ч) в связи с  увеличением отпуска в сеть</t>
  </si>
  <si>
    <t>1.2.2</t>
  </si>
  <si>
    <t>Расходы на оплату технологического присоединения к сетям смежной сетевой организации</t>
  </si>
  <si>
    <t>1.2.3</t>
  </si>
  <si>
    <t>Плата за аренду имущества</t>
  </si>
  <si>
    <t>Расходы на аренду в ТБР определяются исходя из величины амортизации и налога на имущество в соответствии с п.п.5 п.28 Основ ценообразования. Кроме того по факту заключены новые договоры аренды.</t>
  </si>
  <si>
    <t>1.2.4</t>
  </si>
  <si>
    <t>отчисления на социальные нужды</t>
  </si>
  <si>
    <t xml:space="preserve">Отклонение от уровня ТБР сложилось в связи с увеличением расходов на оплату труда
 на 122 341 тыс. руб. </t>
  </si>
  <si>
    <t>1.2.5</t>
  </si>
  <si>
    <t>расходы на возврат и обслуживание долгосрочных заемных средств, направляемых на финансирование капитальных вложений</t>
  </si>
  <si>
    <t>1.2.6</t>
  </si>
  <si>
    <t>амортизация</t>
  </si>
  <si>
    <t>1.2.7</t>
  </si>
  <si>
    <t>прибыль на капитальные вложения</t>
  </si>
  <si>
    <t>1.2.8</t>
  </si>
  <si>
    <t>налог на прибыль</t>
  </si>
  <si>
    <t>По факту затраты указаны с учетом текущего налога на прибыль,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t>
  </si>
  <si>
    <t>1.2.9</t>
  </si>
  <si>
    <t>прочие налоги</t>
  </si>
  <si>
    <t>Перерасход сложился по налогу на имущество в связи с вводом в эксплуатацию новых энергообъектов</t>
  </si>
  <si>
    <t>1.2.10</t>
  </si>
  <si>
    <t>Расходы сетевой организации, связанные с осуществлением технологического присоединения к электрическим сетям, не включенные в плату за технологическое присоединение</t>
  </si>
  <si>
    <t>1.2.10.1</t>
  </si>
  <si>
    <t>Справочно: "Количество льготных технологических присоединений"</t>
  </si>
  <si>
    <t>ед.</t>
  </si>
  <si>
    <t>1.2.11</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</si>
  <si>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 принятого им с превышением полномочий (предписания)</t>
  </si>
  <si>
    <t>1.2.12</t>
  </si>
  <si>
    <t>прочие неподконтрольные расходы (коммунальные платежи, услуги энергосервисных компаний)</t>
  </si>
  <si>
    <t>1.3</t>
  </si>
  <si>
    <t>недополученный по независящим причинам доход (+)/избыток средств, полученный в предыдущем периоде регулирования (-)</t>
  </si>
  <si>
    <t>По факту отражен дефицит средств, причины отклонений отражены в вышеуказанных статьях</t>
  </si>
  <si>
    <t>II</t>
  </si>
  <si>
    <t>Справочно: расходы на ремонт, всего (пункт 1.1.1.2 + пункт 1.1.2.1 + пункт 1.1.3.1)</t>
  </si>
  <si>
    <t>III</t>
  </si>
  <si>
    <t>Необходимая валовая выручка на оплату технологического расхода (потерь) электроэнергии</t>
  </si>
  <si>
    <t>Справочно:
Объем технологических потерь</t>
  </si>
  <si>
    <t>МВт∙ч</t>
  </si>
  <si>
    <t>Справочно:
Цена покупки электрической энергии сетевой организацией в целях компенсации технологического расхода электрической энергии</t>
  </si>
  <si>
    <t>руб./МВт.ч</t>
  </si>
  <si>
    <t>IV</t>
  </si>
  <si>
    <t>Натуральные (количественные) показатели, используемые при определении структуры и объемов затрат на оказание услуг по передаче электрической энергии сетевыми организациями</t>
  </si>
  <si>
    <t>общее количество точек подключения на конец года</t>
  </si>
  <si>
    <t>шт.</t>
  </si>
  <si>
    <t>2</t>
  </si>
  <si>
    <t>Трансформаторная мощность подстанций, всего</t>
  </si>
  <si>
    <t>МВа</t>
  </si>
  <si>
    <t>2.1.</t>
  </si>
  <si>
    <t>ВН</t>
  </si>
  <si>
    <t>2.2.</t>
  </si>
  <si>
    <t>СН1</t>
  </si>
  <si>
    <t>2.3.</t>
  </si>
  <si>
    <t>СН2</t>
  </si>
  <si>
    <t>2.4.</t>
  </si>
  <si>
    <t>НН</t>
  </si>
  <si>
    <t>3</t>
  </si>
  <si>
    <t>Количество условных единиц по линиям электропередач, всего</t>
  </si>
  <si>
    <t>у.е.</t>
  </si>
  <si>
    <t>3.1.</t>
  </si>
  <si>
    <t>3.2.</t>
  </si>
  <si>
    <t>3.3.</t>
  </si>
  <si>
    <t>3.4.</t>
  </si>
  <si>
    <t>4</t>
  </si>
  <si>
    <t>Количество условных единиц по подстанциям, всего</t>
  </si>
  <si>
    <t>4.1.</t>
  </si>
  <si>
    <t>4.2.</t>
  </si>
  <si>
    <t>4.3.</t>
  </si>
  <si>
    <t>4.4.</t>
  </si>
  <si>
    <t>5</t>
  </si>
  <si>
    <t>Длина линий электропередач, всего</t>
  </si>
  <si>
    <t>км</t>
  </si>
  <si>
    <t>5.1.</t>
  </si>
  <si>
    <t>5.2.</t>
  </si>
  <si>
    <t>5.3.</t>
  </si>
  <si>
    <t>5.4.</t>
  </si>
  <si>
    <t>6</t>
  </si>
  <si>
    <t>Доля кабельных линий электропередач</t>
  </si>
  <si>
    <t>%</t>
  </si>
  <si>
    <t>7</t>
  </si>
  <si>
    <t>Ввод в эксплуатацию новых объектов электросетевого комплекса на конец года</t>
  </si>
  <si>
    <t>7.1</t>
  </si>
  <si>
    <t>в том числе за счет платы за технологическое присоединение</t>
  </si>
  <si>
    <t>8</t>
  </si>
  <si>
    <t>норматив технологического расхода (потерь) электрической энергии, установленный Минэнерго России *****</t>
  </si>
  <si>
    <t>не утверждался</t>
  </si>
  <si>
    <t>Примечание:</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</si>
  <si>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</si>
  <si>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</si>
  <si>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</si>
  <si>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</si>
  <si>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</si>
  <si>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r>
      <t>Наименование организации: П</t>
    </r>
    <r>
      <rPr>
        <u/>
        <sz val="12"/>
        <rFont val="Times New Roman"/>
        <family val="1"/>
        <charset val="204"/>
      </rPr>
      <t>АО "МРСК Сибири" (филиал ПАО "МРСК Сибири" - "Бурятэнерго")</t>
    </r>
  </si>
  <si>
    <r>
      <t xml:space="preserve">ИНН: </t>
    </r>
    <r>
      <rPr>
        <u/>
        <sz val="12"/>
        <rFont val="Times New Roman"/>
        <family val="1"/>
        <charset val="204"/>
      </rPr>
      <t>2460069527</t>
    </r>
  </si>
  <si>
    <r>
      <t xml:space="preserve">КПП: </t>
    </r>
    <r>
      <rPr>
        <u/>
        <sz val="12"/>
        <rFont val="Times New Roman"/>
        <family val="1"/>
        <charset val="204"/>
      </rPr>
      <t>32603001</t>
    </r>
  </si>
  <si>
    <r>
      <t>Долгосрочный период регулирования:</t>
    </r>
    <r>
      <rPr>
        <u/>
        <sz val="12"/>
        <rFont val="Times New Roman"/>
        <family val="1"/>
        <charset val="204"/>
      </rPr>
      <t xml:space="preserve"> 2019-2023гг.</t>
    </r>
  </si>
  <si>
    <t>Откл.</t>
  </si>
  <si>
    <t>Абс.</t>
  </si>
  <si>
    <t>Данные расходы учитываются в неподконтрольных расходах</t>
  </si>
  <si>
    <t>1.1.6</t>
  </si>
  <si>
    <t>Оплата услуг ПАО "ФСК ЕЭС"</t>
  </si>
  <si>
    <t>Выполнение обязательств по технологическому присоединению льготных категорий потребителей за счет увеличения объема капитальных работ (протяжености строительства линий, количества льготных присоединений со строительстом, увеличения индексов СМР)</t>
  </si>
  <si>
    <t>Снижение  технологических присоединений по договорам без мероприятий по строительству</t>
  </si>
  <si>
    <t>прочие неподконтрольные расходы (с расшифровкой)</t>
  </si>
  <si>
    <t>Создание резерва по сомнительным долгам по предприятиям банкротам не возможным к взысканию и привлечение кредитных средств</t>
  </si>
  <si>
    <t>в том числе : расходы на обслуживание 
                     операционных заемных средств</t>
  </si>
  <si>
    <t>Привлечение дополнительных кредитных ресурсов для пополнения собственных оборотных средств, в связи с задержкой платежей потребителями за оказанные услуги и наличием некомпенсированных выпадающих доходов от тарифного регулирования</t>
  </si>
  <si>
    <t>Фактическая среднегодовая цена покупки электроэнергии сложилась выше, чем предусмотренная в ТБР</t>
  </si>
  <si>
    <r>
      <t xml:space="preserve">Наименование организации: </t>
    </r>
    <r>
      <rPr>
        <u/>
        <sz val="12"/>
        <rFont val="Times New Roman"/>
        <family val="1"/>
        <charset val="204"/>
      </rPr>
      <t>ПАО "МРСК Сибири" (филиал ПАО "МРСК Сибири" - "ГАЭС")</t>
    </r>
  </si>
  <si>
    <t>ИНН:</t>
  </si>
  <si>
    <t>2460069527</t>
  </si>
  <si>
    <t>КПП:</t>
  </si>
  <si>
    <t>041143001</t>
  </si>
  <si>
    <t>Долгосрочный период регулирования:</t>
  </si>
  <si>
    <t xml:space="preserve"> 2018-2022 гг.</t>
  </si>
  <si>
    <t>Ед. изм.</t>
  </si>
  <si>
    <t>2019 год</t>
  </si>
  <si>
    <t xml:space="preserve"> Рост расходов относительно ТБР обусловлен отсутсвием в ТБР 2019 года расходов на авиауслуги , для облёта ВЛ .</t>
  </si>
  <si>
    <t>услуги связи</t>
  </si>
  <si>
    <t>Расходы на услуги вневедомственной охраны и коммунального хозяйства</t>
  </si>
  <si>
    <t>Расходы на юридические и информационные услуги</t>
  </si>
  <si>
    <t>Расходы на аудиторские и консультационные услуги</t>
  </si>
  <si>
    <t>Прочие услуги сторонних организаций</t>
  </si>
  <si>
    <t>Расходы на командировки и представительские</t>
  </si>
  <si>
    <t>Расходы на подготовку кадров</t>
  </si>
  <si>
    <t xml:space="preserve">Увеличение расходов в связи с проведением дополнительного обучения </t>
  </si>
  <si>
    <t>1.1.3.3.8</t>
  </si>
  <si>
    <t>Расходы на обеспечение нормальных условий труда и мер по технике безопасности</t>
  </si>
  <si>
    <t xml:space="preserve">Рост расходов на мед.услуги (проведение предрейсовых осмотров) </t>
  </si>
  <si>
    <t>1.1.3.3.9</t>
  </si>
  <si>
    <t>1.1.3.3.10</t>
  </si>
  <si>
    <t>Расходы социального характера из прибыли</t>
  </si>
  <si>
    <t>В ТБР расходы социального характера не учтены</t>
  </si>
  <si>
    <t>1.1.3.3.11</t>
  </si>
  <si>
    <t>Другие прочие расходы</t>
  </si>
  <si>
    <t>1.1.3.3.12</t>
  </si>
  <si>
    <t>1.1.3.3.13</t>
  </si>
  <si>
    <t>Подконтрольные расходы из прибыли</t>
  </si>
  <si>
    <t>1.1.3.4</t>
  </si>
  <si>
    <t xml:space="preserve">Ремонт основных фондов </t>
  </si>
  <si>
    <t>Справочно: расходы на ремонт, всего (пункт 1.1.1.2 + пункт 1.1.2.1 + пункт 1.1.3.1+пункт 1.1.3.4)</t>
  </si>
  <si>
    <t>руб./МВт∙ч</t>
  </si>
  <si>
    <t>2.1</t>
  </si>
  <si>
    <t>2.4</t>
  </si>
  <si>
    <t>3.1</t>
  </si>
  <si>
    <t>3.2</t>
  </si>
  <si>
    <t>3.3</t>
  </si>
  <si>
    <t>3.4</t>
  </si>
  <si>
    <t>4.1</t>
  </si>
  <si>
    <t>4.2</t>
  </si>
  <si>
    <t>4.3</t>
  </si>
  <si>
    <t>4.4</t>
  </si>
  <si>
    <t>5.1</t>
  </si>
  <si>
    <t>5.2</t>
  </si>
  <si>
    <t>5.3</t>
  </si>
  <si>
    <t>5.4</t>
  </si>
  <si>
    <r>
      <t>_____</t>
    </r>
    <r>
      <rPr>
        <sz val="12"/>
        <rFont val="Times New Roman"/>
        <family val="1"/>
        <charset val="204"/>
      </rPr>
      <t>*</t>
    </r>
    <r>
      <rPr>
        <sz val="12"/>
        <color indexed="9"/>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</si>
  <si>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t>_____</t>
    </r>
    <r>
      <rPr>
        <sz val="12"/>
        <rFont val="Times New Roman"/>
        <family val="1"/>
        <charset val="204"/>
      </rPr>
      <t>**</t>
    </r>
    <r>
      <rPr>
        <sz val="12"/>
        <color indexed="9"/>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</si>
  <si>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t>_____</t>
    </r>
    <r>
      <rPr>
        <sz val="12"/>
        <rFont val="Times New Roman"/>
        <family val="1"/>
        <charset val="204"/>
      </rPr>
      <t>***</t>
    </r>
    <r>
      <rPr>
        <sz val="12"/>
        <color indexed="9"/>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</si>
  <si>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</si>
  <si>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</si>
  <si>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t>Приложение 2</t>
  </si>
  <si>
    <t>к приказу Федеральной службы по тарифам</t>
  </si>
  <si>
    <t>Наименование организации:</t>
  </si>
  <si>
    <t>Филиал ПАО "МРСК Сибири" - "Красноярскэнерго"</t>
  </si>
  <si>
    <t>997450001</t>
  </si>
  <si>
    <t>Суммарные значения отражены в строке II.</t>
  </si>
  <si>
    <t>Э/Э на хоз.нужды</t>
  </si>
  <si>
    <t>Прочие подконтрольные</t>
  </si>
  <si>
    <t>По факту отражены услуги по организации фукнционирования и развитию сетевого комплекса (38 747 тыс. руб.), услуги связи (36 842 тыс. руб.), информационные услуги (72 128 тыс. руб.), расходы на подготовку кадров (11 515 тыс. руб.), расходы на страхование (14 750 тыс. руб.), юридические услуги (70 тыс. руб.), услуги СМИ (17 052 тыс. руб.), расходы на регистрацию прав собственности (8 938 тыс. руб.), прочие услуги сторонних организаций (17 287 тыс. руб.), другие расходы (20 882 тыс. руб.).</t>
  </si>
  <si>
    <t>В ТБР в состав данной статьи включены расходы на услуги банка - 151 тыс. руб., по факту расходы на услуги банка составили 233 тыс. руб.</t>
  </si>
  <si>
    <t>Снижение по факту на (-) 23 395 тыс. руб. за счет снижения мощности, цены покупки потерь относительно учтенных регулятором.</t>
  </si>
  <si>
    <t>форма 1.3</t>
  </si>
  <si>
    <t>По факту отражены расходы на оплату технологического присоединения к сетям вышестоящих сетевых организаций (ПАО "ФСК ЕЭС", ООО "Краском").</t>
  </si>
  <si>
    <t>c/c</t>
  </si>
  <si>
    <t>В связи с экономией по ФОТ.</t>
  </si>
  <si>
    <t>Отклонение в связи с наличием тарифного долга по цене потерь - 562 млн руб. Регулятором стоимость покупки потерь утчена ниже экономически обоснованной.</t>
  </si>
  <si>
    <t>При определении плановой величины амортизации на 2019 год не учтена амортизация от вводов декабря 2018 года, 2019 года.</t>
  </si>
  <si>
    <t>Экономия по налогу на имущество</t>
  </si>
  <si>
    <t>Отражены выпадающие доходы, связанные с осуществлением тех.присоединения льготных категорий заявителей, по факту 2019 г. Плановые расходы на данные цели регулятором не включаются.</t>
  </si>
  <si>
    <t>1.2.12.1</t>
  </si>
  <si>
    <t>Теплоэнергия</t>
  </si>
  <si>
    <t>Снижение по факту на (-)  6 508 тыс. руб. в связи со снижением объемов потребления.</t>
  </si>
  <si>
    <t>В ТБР учтены только прямые расходы на ремонт. По факту отражены расходы на ремонт с учетом выполнения хоз.способом: расходов на оплату труда, страховых взносов, накладных расходов.</t>
  </si>
  <si>
    <t>Увеличение по факту на (+) 473 813 тыс. руб. за счет увеличения объема потерь и цены покупки электрической энергии в целях компенсации технологического расхода электрической энергии.</t>
  </si>
  <si>
    <t>руб./МВтч</t>
  </si>
  <si>
    <t>н/д</t>
  </si>
  <si>
    <t>в том числе трансформаторная мощность подстанций на уровне напряжения ВН</t>
  </si>
  <si>
    <t>2.2</t>
  </si>
  <si>
    <t>в том числе трансформаторная мощность подстанций на уровне напряжения СН1</t>
  </si>
  <si>
    <t>2.3</t>
  </si>
  <si>
    <t>в том числе трансформаторная мощность подстанций на уровне напряжения СН2</t>
  </si>
  <si>
    <t>в том числе трансформаторная мощность подстанций на уровне напряжения НН</t>
  </si>
  <si>
    <t>в том числе количество условных единиц по линиям электропередач на уровне напряжения ВН</t>
  </si>
  <si>
    <t>в том числе количество условных единиц по линиям электропередач на уровне напряжения СН1</t>
  </si>
  <si>
    <t>в том числе количество условных единиц по линиям электропередач на уровне напряжения СН2</t>
  </si>
  <si>
    <t>в том числе количество условных единиц по линиям электропередач на уровне напряжения НН</t>
  </si>
  <si>
    <t>в том числе количество условных единиц по подстанциям на уровне напряжения ВН</t>
  </si>
  <si>
    <t>в том числе количество условных единиц по подстанциям на уровне напряжения СН1</t>
  </si>
  <si>
    <t>в том числе количество условных единиц по подстанциям на уровне напряженияСН2</t>
  </si>
  <si>
    <t>в том числе количество условных единиц по подстанциям на уровне напряжения НН</t>
  </si>
  <si>
    <t>протяженность линий</t>
  </si>
  <si>
    <t>в том числе длина линий электропередач на уровне напряжения ВН</t>
  </si>
  <si>
    <t>всего</t>
  </si>
  <si>
    <t>в том числе длина линий электропередач на уровне напряжения СН1</t>
  </si>
  <si>
    <t>ВЛ</t>
  </si>
  <si>
    <t>КЛ</t>
  </si>
  <si>
    <t>в том числе длина линий электропередач на уровне напряжения СН2</t>
  </si>
  <si>
    <t>в том числе длина линий электропередач на уровне напряжения НН</t>
  </si>
  <si>
    <t>Наименование организации: филиал ПАО "МРСК Сибири" - "Кузбассэнерго - РЭС"</t>
  </si>
  <si>
    <t>420502001</t>
  </si>
  <si>
    <t>Долгосрочный период регулирования: 2019 - 2023 гг.</t>
  </si>
  <si>
    <t>Год 2019</t>
  </si>
  <si>
    <t>1.1.3.1.</t>
  </si>
  <si>
    <t>1.1.3.3.</t>
  </si>
  <si>
    <t>1.1.3.3.1.</t>
  </si>
  <si>
    <t>Ремонт основных фондов</t>
  </si>
  <si>
    <t>1.1.3.3.2.</t>
  </si>
  <si>
    <t>Оплата работ и услуг сторонних организаций, в т.ч.:</t>
  </si>
  <si>
    <t>1.1.3.3.2.1</t>
  </si>
  <si>
    <t>1.1.3.3.2.2</t>
  </si>
  <si>
    <t xml:space="preserve">расходы на услуги вневедомственной охраны </t>
  </si>
  <si>
    <t>1.1.3.3.2.3</t>
  </si>
  <si>
    <t>расходы на юридические и информационные услуги</t>
  </si>
  <si>
    <t>1.1.3.3.2.4</t>
  </si>
  <si>
    <t>расходы на аудиторские и консультационные услуги</t>
  </si>
  <si>
    <t>1.1.3.3.2.5</t>
  </si>
  <si>
    <t>транспортные услуги</t>
  </si>
  <si>
    <t>1.1.3.3.2.6</t>
  </si>
  <si>
    <t>прочие услуги сторонних организаций</t>
  </si>
  <si>
    <t>Расходы на страхование</t>
  </si>
  <si>
    <t>Затраты по аренде земли учтенные в ТБР предусматривают возможное изменение площади и кадастровой стоимости земельных участков</t>
  </si>
  <si>
    <t>ЕСН рассчитывается от ФОТ</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</si>
  <si>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t>
  </si>
  <si>
    <t>1.2.13</t>
  </si>
  <si>
    <t>Рост фактического тарифа выше учтенного ТБР</t>
  </si>
  <si>
    <t>1.2.14</t>
  </si>
  <si>
    <t xml:space="preserve">Справочно: расходы на ремонт, всего </t>
  </si>
  <si>
    <t>В ТБР 2019 года расходы учтены без затрат на ремонт автотранспорта, фактические расходы указаны с учетом затрат на ремонт авторанспорта</t>
  </si>
  <si>
    <t xml:space="preserve">Потери в ТБР заложены с учетом долгосрочных параметров регулирования (2019-2023 гг). Фактические потери сложились ниже за счет реализации энергосервисных договоров. </t>
  </si>
  <si>
    <t>Фактическая среднегодовая цена покупки электроэнергии сложилась выше, чем предусмотрено ТБР</t>
  </si>
  <si>
    <t>МВА</t>
  </si>
  <si>
    <t>_____*_В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</si>
  <si>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_____**_Информация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</si>
  <si>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_____***_При наличии отклонений фактических значений показателей от плановых значений в столбце &lt;Примечание&gt; указываются причины их возникновения. В отношении показателей, перечисленных в разделе I         II формы, причины возникновения отклонений фактических значений показателей от плановых указываются при наличии указанных отклонений в размере, превышающем 15 процентов.</t>
  </si>
  <si>
    <t>_____****_В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</si>
  <si>
    <t>_____*****_В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</si>
  <si>
    <t>филиал ПАО "МРСК Сибири" - "Омскэнерго"</t>
  </si>
  <si>
    <t>2018-2022</t>
  </si>
  <si>
    <t>В выписке из протокола, направленной  регулирующим органом, в расшифровке НВВ  расходы на ремонт указаны одной суммой, без разбивки по статьям затрат. В графе "план" расходы на ремонт указаны по ст. 1.1.3.9.</t>
  </si>
  <si>
    <t>см. п 1.1.1.3.1.</t>
  </si>
  <si>
    <t>ФОТ</t>
  </si>
  <si>
    <t>больничные</t>
  </si>
  <si>
    <t>Осуществление выплат социального характера в соответствии с условиями отраслевого тарифного соглашения, коллективного договора</t>
  </si>
  <si>
    <t>1.1.3.2.</t>
  </si>
  <si>
    <t>Оплата работ и услуг сторонних организаций</t>
  </si>
  <si>
    <t>Увеличение количества командировок по производственным вопросам, на обучение в соответствии с утвержденными программами обучения</t>
  </si>
  <si>
    <t>1.1.3.4.</t>
  </si>
  <si>
    <t>1.1.3.5.</t>
  </si>
  <si>
    <t>1.1.3.6.</t>
  </si>
  <si>
    <t>1.1.3.7.</t>
  </si>
  <si>
    <t>Снижение расходов на аренду зданий в связи со сменой арендодателя  и изменением условий договора аренды</t>
  </si>
  <si>
    <t>1.1.3.8.</t>
  </si>
  <si>
    <t>1.1.3.9.</t>
  </si>
  <si>
    <t>Расходы на ремонт</t>
  </si>
  <si>
    <t>Расходы распределены по элементам затрат в соответствии с показателями раздельного учета по ф. 1.6 (стр. 1.1.1.2; 1.1.1.3.1.; 1.1.2.1)</t>
  </si>
  <si>
    <t>Отчисления на социальные нужды</t>
  </si>
  <si>
    <t>Расходы на возврат и обслуживание долгосрочных заемных средств, направляемых на финансирование капитальных вложений</t>
  </si>
  <si>
    <t>Амортизация</t>
  </si>
  <si>
    <t>Прибыль на капитальные вложения</t>
  </si>
  <si>
    <t>Налог на прибыль</t>
  </si>
  <si>
    <t>Прочие налоги</t>
  </si>
  <si>
    <t>В связи со снижением количества заявителей на осуществление льготного технологического присоединения, снижение объемов строительства объектов электросетевого хозяйства в целях технологического присоединения льготных категорий заявителей</t>
  </si>
  <si>
    <t>Мероприятия по энергсбережению (энергосервисный котракт) в соответсвии с Федеральным законом 261-ФЗ</t>
  </si>
  <si>
    <t>Снижение количества поверок приборов и оборудования в соответствии со сроками межповерочных периодов</t>
  </si>
  <si>
    <t>Расходы на обслуживание арендованного оборудования по договору аренды, заключенному после установления тарифа</t>
  </si>
  <si>
    <t>Снижение расходов на создание резерва по сомнительным долгам в связи с оплатой задолженности сбытовыми организациями. Принимается регулирующими органами по фактическим расходам</t>
  </si>
  <si>
    <t>В связи с разногласиями с регулирующими органами по объему затрат</t>
  </si>
  <si>
    <t>Формирование резерва под оценочные обязательства в соответсвии с учетной политикой</t>
  </si>
  <si>
    <t>Уменьшение начисленной выручки за прошлые периоды. Принимается регулирующими органами по фактическим расходам</t>
  </si>
  <si>
    <t>Необходимость привлечения заемных средств на финансирование расходов, не предусмотренных в тарифе (налог на прибыль, налог на имущество, увеличение расходов на оплату услуг ФСК)</t>
  </si>
  <si>
    <t>прочие расходы</t>
  </si>
  <si>
    <t>Прочие внереализационные расходы</t>
  </si>
  <si>
    <t>Недополученный по независящим причинам доход (+)/избыток средств, полученный в предыдущем периоде регулирования (-)</t>
  </si>
  <si>
    <t>В связи со снижением объема выручки из-за снижения объема полезного отпуска на  336 млн. кВтч, осуществлением расходов, не предусмотренных в тарифе (услуги управления, энергосбережение), увеличением расходов на исполнение инвестиционной программы в соответствии с утвержденной корректировкой ИПР</t>
  </si>
  <si>
    <t>По факту отражены затраты на ремонт с учетом расходов на оплату труда, единого социального налога, прочих расходов. В тарифе расходы на оплату труда, единый социальный налог, прочие расходы предусматривались по соответсвующим элементам затрат</t>
  </si>
  <si>
    <t>Общее количество точек подключения на конец года</t>
  </si>
  <si>
    <t>Норматив технологического расхода (потерь) электрической энергии, установленный Минэнерго России *****</t>
  </si>
  <si>
    <t>не устанавливался</t>
  </si>
  <si>
    <t>Наименование организации: филиал ПАО "МРСК Сибири"  - "Хакасэнерго"</t>
  </si>
  <si>
    <t>246001001</t>
  </si>
  <si>
    <t>Долгосрочный период регулирования: 2017 - 2021 гг.</t>
  </si>
  <si>
    <t>В ТБР  затраты отражены одной суммой, без выделения материальных затрат на ремонт. По факту отражены материальные затраты на выполнение ремонтов хоз.способом</t>
  </si>
  <si>
    <t xml:space="preserve">нет данных </t>
  </si>
  <si>
    <t>в ТБР включены затраты на услуги энергосервисных компаний не в полном объеме</t>
  </si>
  <si>
    <t>В выписке из протокола, направленной  регулирующим органом, в расшифровке НВВ  расходы на ремонт не выделены</t>
  </si>
  <si>
    <t>расходы на услуги вневедомственной охраны и коммунального хозяйства</t>
  </si>
  <si>
    <t>Перерасход в связи с увеличением количества командировочных поездок сотрудников</t>
  </si>
  <si>
    <t>Фактические расходы на обучение персонала сложились в соответствии требованиями законодательной нормативной документацией (Приказ Минтопэнерго РФ от 19.02.2000 № 49 «Об утверждении Правил работы с персоналом в организациях электроэнергетики Российской Федерации")</t>
  </si>
  <si>
    <t>В ТБР не предусмотрены расходы на услуги по пcихофизиологическому обследованию, также затраты на медосмотр при приеме на работу. Кроме того, на услуги по предрейсовому медосмотру водителей и мероприятия по предупреждению заболеваний на производстве (профосмотры) в ТБР затраты утверждены ниже фактических</t>
  </si>
  <si>
    <t xml:space="preserve">Перерасход в связи с ростом страховых тарифов, ставок по договору страхования имущества </t>
  </si>
  <si>
    <t>Экономия сложилась за счет снижения фактической средневзвешенной нерегулируемой цены на покупку электроэнергии на розничном рынке в связи с подхватом функций ГП с 01.04.2018 г.</t>
  </si>
  <si>
    <t>Увеличение кол-ва заявителей, относительно принятых в ТБР, увеличение стоимости используемых материалов и оборудования используемых для технологического присоединения</t>
  </si>
  <si>
    <t xml:space="preserve">прочие неподконтрольные расходы </t>
  </si>
  <si>
    <t>В выписке из протокола, направленной  регулирующим органом, в расшифровке НВВ не выделены расходы на ремонт</t>
  </si>
  <si>
    <t>Снижение объема потерь в связи с реализаций мероприятий по программе снижения потерь, снижение бездоговорного потребления</t>
  </si>
  <si>
    <t>Всего: 40 944,4
ВН 6 447,11
СН1 6 562,74 
СН2 20 057,78
НН 7 876,77</t>
  </si>
  <si>
    <t xml:space="preserve">_____******_В связи с утратой АО «Хакасэнергосбыт» статуса ГП, согласно приказу Министерства энергетики РФ № 179 от 23.03.2018, подхват функций ГП с 01.04.2018 осуществляет  филиал Хакасэнерго. Согласно учетной политике часть затрат по передаче эл.энергии отнесена на вид деятельности продажа эл.энергии. </t>
  </si>
  <si>
    <r>
      <t>Наименование организации: ф</t>
    </r>
    <r>
      <rPr>
        <u/>
        <sz val="12"/>
        <rFont val="Times New Roman"/>
        <family val="1"/>
        <charset val="204"/>
      </rPr>
      <t>илиал ПАО "МРСК Сибири" - "Читаэнерго"</t>
    </r>
  </si>
  <si>
    <r>
      <t xml:space="preserve">КПП: </t>
    </r>
    <r>
      <rPr>
        <u/>
        <sz val="12"/>
        <rFont val="Times New Roman"/>
        <family val="1"/>
        <charset val="204"/>
      </rPr>
      <t>997450001</t>
    </r>
  </si>
  <si>
    <t>Отклонение от уровня ТБР сложилось за счет увеличения объемов работ по капитальному ремонту электросетевого оборудования, выполняемого хозяйственный способом, ростом цен на ГСМ, увеличением объемов работ по учету электрической энергии.</t>
  </si>
  <si>
    <t>Отклонение от уровня ТБР сложилось за счет увеличения объемов работ по капитальному ремонту электросетевого оборудования, выполняемого хозяйственный способом.</t>
  </si>
  <si>
    <t>Отклонение от уровня ТБР сложилось за счет:
1. увеличения расходов на программное обеспечение и сопровождение (в области метрологии, учета электрической энергии, управления сетями, внедрение корпоративных информационных систем управления финансово-хозяйственной деятельностью);
2. увеличения расходов на услуги по организации функционирования и развитию сетевого комплекса ПАО "Россети";
3. усиление PR-кампании. направленной на снижение энерговоровства в проблемных административных районах Забайкальского края, а также направленных на снижение травматизма на электросетевых объектах.</t>
  </si>
  <si>
    <t>Рост затрат на командировочные расходы обусловлен удорожанием стоимости суточных персонала, проживания, проезда, в т.ч за счет работ, выполняемых хозяйственным способом.</t>
  </si>
  <si>
    <t>1.1.3.3.3.</t>
  </si>
  <si>
    <t>Рост затрат за счет проведения предэкзаменационной подготовки всего персонала, организующего и осуществляющего работы в электроустановках в целях снижения рисков травматизма и обеспечения безопасного производства работ на электроустановках.</t>
  </si>
  <si>
    <t>1.1.3.3.4.</t>
  </si>
  <si>
    <t>1.1.3.3.5.</t>
  </si>
  <si>
    <t xml:space="preserve">Отклонение от уровня ТБР сложилось за счет удорожания стоимости страхования электросетевого имущества  </t>
  </si>
  <si>
    <t>1.1.3.3.6.</t>
  </si>
  <si>
    <t>Отклонение от уровня ТБР сложилось за счет  роста тарифа на 4 %</t>
  </si>
  <si>
    <t>Отклонение от уровня ТБР сложилось в связи с заключением договоров аренды земельных участков под объектами ЭСХ.</t>
  </si>
  <si>
    <t>Отклонение от уровня ТБР сложилось в связи с увеличением расходов на оплату труда.</t>
  </si>
  <si>
    <t>Отклонение от уровня ТБР сложилось в связи с уменьшением расходов на уплату налога на имущества, в связи с изменениями в налоговом законодательстве в части льготируемого имущества.</t>
  </si>
  <si>
    <t>Рост затрат на льготное ТП обусловлен введением в действие с 01.10.2017 года скидки в размере 100% на затраты капитального характера для заявителей до 150кВт.</t>
  </si>
  <si>
    <t>1.2.12.1.</t>
  </si>
  <si>
    <t>услуги энергосервисных компаний</t>
  </si>
  <si>
    <t>В ТБР не учтены расходы на услуги энергосервисных компаний, предусмотренных Федеральным законом 261-ФЗ.</t>
  </si>
  <si>
    <t>1.2.12.2.</t>
  </si>
  <si>
    <t>Резерв под оценочные обязательства по покупной э/э, ТСО,ФСК</t>
  </si>
  <si>
    <t>1.2.12.3.</t>
  </si>
  <si>
    <t>Справочно: расходы на ремонт, всего (пункт 1.1.1.2 + пункт 1.1.2.1 + пункт 1.1.3.1)******</t>
  </si>
  <si>
    <t>Отклонение от уровня ТБР сложилось за счет снижения объема потерь электрической энергии в результате осуществления мероприятий, предусмотренных Программой энергоэффективности и энергосбережения.</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</si>
  <si>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том числе затраты на материалы - 174 036 тыс. руб., расходы на оплату труда и выплату страховых взносов - 174 836 тыс. руб., расходы на ремонт основных средств, выполняемых подрядным способом - 12 417 тыс. руб., прочие расходы - 86 594 тыс. руб.</t>
    </r>
  </si>
  <si>
    <t>Долгосрочный период регулирования: 2018-2022 гг.</t>
  </si>
  <si>
    <t xml:space="preserve">Наименование организации: </t>
  </si>
  <si>
    <r>
      <t>Долгосрочный период регулирования:</t>
    </r>
    <r>
      <rPr>
        <u/>
        <sz val="12"/>
        <rFont val="Times New Roman"/>
        <family val="1"/>
        <charset val="204"/>
      </rPr>
      <t xml:space="preserve"> 2015-2019гг.</t>
    </r>
  </si>
  <si>
    <t>Плановые значения в соответствии со скорректированной  ИПР на 2019 год.</t>
  </si>
  <si>
    <t>Плановые значения в соответствии со скорректированной  ИПР на 2019 год Отклонение обусловлено переносом сроков реализации мероприятий по ТП на 2020 год, в связи со сроками проведения торгово-закупочных процедур</t>
  </si>
  <si>
    <t>12,08 
(Приказ Минэнерго от 22.07.2014 № 449)</t>
  </si>
  <si>
    <t xml:space="preserve">План вводов соответствует инвестиционной программе, утвержденной приказом Минэнерго России от 25.12.2019 №29@ </t>
  </si>
  <si>
    <t xml:space="preserve"> -</t>
  </si>
  <si>
    <t>В рамках ТБР не учтены затраты, которые выплачиваются по коллективному договору</t>
  </si>
  <si>
    <t>Проценты за кредит утверждены исходя из факта 2016 года. По факту 2019 года проценты сложились в меньшем размере в связи со снижением кредитного портфеля.</t>
  </si>
  <si>
    <t>По строке отражено сальдо прочих доходов и расходов в соответствии с показателями раздельного учета</t>
  </si>
  <si>
    <t>Основное отклонение связано с невключением в ТБР вводов основных средств за  2018-2019 гг.</t>
  </si>
  <si>
    <t>Отклонение связано с исполнением по факту меньшего количества договоров ТП</t>
  </si>
  <si>
    <t xml:space="preserve">В ТБР ремонтные расходы установлены в размере затрат на материалы (без ГСМ) и расходов на ремонт подрядным способом), фактические расходы на ремонт отражены с учетом выполнения работ хоз. способом: расходов на оплату труда, ЕСН, ГСМ и пр. </t>
  </si>
  <si>
    <t>По факту отражен дефицит средств в связи с превышением затрат над утвержденными в тарифах (проценты за кредит, резерв по сомнительным долгам по предприятиям банкротам)</t>
  </si>
  <si>
    <t>Увеличение по количеству условных единиц связано с принятием в аренду электросетевого оборудования АО "Улан-Удэ Энерго"</t>
  </si>
  <si>
    <t>Превышение фактических расходов над плановыми связано с тем, что в тарифно-балансовом решении не учтены:
-  затраты по арендной плате муниципальных образований, по причине отсутствия начисления амортизации на переданное в аренду оборудование;
 - договор аренды электросетевого оборудования АО "Улан-Удэ Энерго".</t>
  </si>
  <si>
    <t>Увеличение расходов по данным статьям связано с  принятием в аренду электросетевого оборудования АО "Улан-Удэ Энерго", при этом в тарифах на 2019г. данные затраты не были учтены.</t>
  </si>
  <si>
    <t>В ТБР 2019 года необходимая валовая выручка  была утверждена без учета  принятого в аренду электросетевого оборудования АО "Улан-Удэ Энерго".</t>
  </si>
  <si>
    <t>В ТБР расходы на ремонт утверждены одной суммой без разбивки по статьям затрат. В формате в графе "план" отражены по стр.1.1.3.4.</t>
  </si>
  <si>
    <t>Перерасход обусловлен увеличением размера суточных расходов, согласно приказу "Об установлении размера суточных» от 20.09.2019 № 80, а так же участием в проверке знаний персонала ДЗО ПАО «Россети» (г.Москва);</t>
  </si>
  <si>
    <t>Экономия по земемлеустроительным работам, в связи с переносом сроков исполнения договора.</t>
  </si>
  <si>
    <t>Расходы  на ремонт по факту отражены по ст.1.1.1.2 ; 1.1.1.3.1 и 1.1.2.1.</t>
  </si>
  <si>
    <t xml:space="preserve">Превышение обусловлено увеличением фактических вводов в эксплуатацию ОФ на 35%  в связи с ликвидацией просроченных договоров технологического присоединения льготной категории заявителей с целью выполнения постановления Правительства РФ №861 от 27.12.2004г.    </t>
  </si>
  <si>
    <t>В связи со снижением налогооблагаемой базы</t>
  </si>
  <si>
    <t>Отклонение сложилось за счет экономии по налогу на имущество с учетом исключения из объектов налогообложения движимого имущества (в соответствии с п.1 ст.374 НКРФ).</t>
  </si>
  <si>
    <t>Увеличение расходов по статье обусловлено   увеличением количества осуществвляемого льготного технологического присоединения</t>
  </si>
  <si>
    <t>Снижение расходов связано с экономией фонда оплаты труда.</t>
  </si>
  <si>
    <t>Экономия обусловлена снижением цен по факту после проведения торгово-закупочных процедур
Суммарные значения отражены в строке II.</t>
  </si>
  <si>
    <t>Регулятором не была учтена часть  расходов по договорам аренды зданий и помещений. Кроме того, в январе 2019 года был заключен договор аренды ЭСА №04.2400.778.19 с АО "ДВЭУК", который при тарифном регулировании так же не учитывался.</t>
  </si>
  <si>
    <t>Прибыль по данным бухгалтерского учета меньше, чем  по ТБР из-за отражения неденежных расходов (списание НЗС, ПДЗ), вместе с тем финансирование инвестиционной программы произведено за счет амортизации и прочих собственных средств</t>
  </si>
  <si>
    <t>По факту отражены: 1) расходы на э/энергию на хоз.нужды 73 237 тыс. руб., превышение от ТБР на 7 тыс. руб. 2) оценочные резервы 305 509 тыс. руб. В ТБР данные затраты не учтены регулятором. 3) процентные расходы 1 174 596 тыс. руб. В ТБР  плановые затраты не учтены регулятором. 4) услуги энергосервисных компаний 325 860 тыс. руб. В ТБР данные затраты не учтены регулятором. 5) расходы на теплоэнергию 26 231 тыс. руб., снижение от ТБР на (-) 6 508 тыс. руб. в связи со снижением объема потребления. 6) сальдо прочих доходов и расходов (за исключением расходов соц.характера и услуг банка, отраженных в составе подконтрольных расходов) 582 261 тыс. руб.</t>
  </si>
  <si>
    <t>По факту отражен дефицит средств, соответствующий размеру выпадающих доходов от технологического присоединения льготных заявителей. Превышение связано с необходимостью выполнения и финансирования работ по технологическому присоединению льготных категорий заявителей, плановые затраты на которые регулятором не включаются. Для выполнения указанных работ привлекаются кредитные средства. Кроме того отражены расчёты по финансовой деятельности - погашение заёмных средств и процентов по инвестиционным кредитам.</t>
  </si>
  <si>
    <t>Превышение за счет фактически понесенных расходов по аренде дизель-генераторных установок к Универсиаде, не учтенных в ТБР</t>
  </si>
  <si>
    <t>По факту расходы на ремонт объектов Универсиады были понесены в 2017-2018гг., компенсация понесенных расходов предусмотрена в ТБР в течение последующих 5 лет. 
Суммарные значения отражены в строке II.</t>
  </si>
  <si>
    <t>Отрицательная величина сложилась вследствие влияния расчетного метода распределения текущего налога на прибыль, налога в федеральный бюджет, отложенных налоговых обязательств. По факту оплата по налогу на прибыль  составила 22 712 тыс. руб.</t>
  </si>
  <si>
    <t xml:space="preserve">Расходы на оформление имущественных прав, учтенные в ТБР по данной строке, по факту отражены в статье "Оплата работ и услуг сторонних организаций", в соответствии с учетной политикой </t>
  </si>
  <si>
    <t>Превышение за счет расходов, не предусмотренных в ТБР, на  страхование имущества, добровольное медицинское страхование, доброволное страхование от несчастных случаев, добровольное страхование автотранспортных средств</t>
  </si>
  <si>
    <t>Осуществление расходов, не предусмотренных в ТБР, на  проведение периодическх медосмотров, вакцинацию от клещевого энцефалита</t>
  </si>
  <si>
    <t>Расходы на аренду электросетевого имущества по договору № 04.5500.208.19 от 28.01.2019 с АО «ДВЭУК»/ , заключенному после установления тарифов. 
Необходимость заключения договора обусловлена обязанностью обеспечения устойчивого электроснабжения, в связи с наличием технологической связи объектов Арендодателя с объектами ПАО МРСК Сибири-Омскэнерго.</t>
  </si>
  <si>
    <t>Увеличение расходов из прибыли на капитальные вложения связано с необходимостью исполнения инвестиционной программы,  утвержденной  приказом Минэнерго РФ от 25.12.2019 №29@, после установления ТБР на 2019 год</t>
  </si>
  <si>
    <t>Экономия сложилась вследствие изменения  законодательства по порядку налогообложения движимого имущества после установления тарифов.</t>
  </si>
  <si>
    <t>1.2.12.2</t>
  </si>
  <si>
    <t>1.2.12.3</t>
  </si>
  <si>
    <t>1.2.12.4</t>
  </si>
  <si>
    <t>1.2.12.5</t>
  </si>
  <si>
    <t>1.2.12.6</t>
  </si>
  <si>
    <t>1.2.12.7</t>
  </si>
  <si>
    <t>1.2.12.8</t>
  </si>
  <si>
    <t>1.2.12.9</t>
  </si>
  <si>
    <t>1.2.12.10</t>
  </si>
  <si>
    <t>1.2.12.11</t>
  </si>
  <si>
    <t>В ТБР данные расходы не учтены в связи с разногласиями с регулирующими органами по объему затрат</t>
  </si>
  <si>
    <t>Прочие неподконтрольные расходы, в том числе:</t>
  </si>
  <si>
    <t>Тепловая энергия</t>
  </si>
  <si>
    <t>Энергообследование</t>
  </si>
  <si>
    <t>Услуги гос.лабораторий</t>
  </si>
  <si>
    <t>Содержание ОРУ, ЗРУ</t>
  </si>
  <si>
    <t>Резерв по сомнительным долгам</t>
  </si>
  <si>
    <t>Общехозяйственные расходы в доле филиала</t>
  </si>
  <si>
    <t>Услуги ПАО "Россети"</t>
  </si>
  <si>
    <t>Убытки прошлых лет, выявленные в отчетном году</t>
  </si>
  <si>
    <t>Расходы на  обслуживание  заемных средств</t>
  </si>
  <si>
    <t>1.1.2.1.</t>
  </si>
  <si>
    <t>1.1.2.2</t>
  </si>
  <si>
    <t>1.1.2.3</t>
  </si>
  <si>
    <t>Отклонение обусловлено превышнием расходов на ТОиР,  а так же диагностику  электрических сетей ( услуги по спутниковому мониторингу и лазерному сканированию ВЛ)</t>
  </si>
  <si>
    <t>Превышение обуловлено расходами на техническое обслуживание, сопровождение и поддержка информационных систем и информационным услугам (в т.ч. РБП), расходы в ТБР учтены в меньшем объёме.</t>
  </si>
  <si>
    <t>Рост расходов обусловлен протражением  расходов на изготовление полиграфической продукции на тему детского электротравматизма и  программы цифровизации ЦОК</t>
  </si>
  <si>
    <t xml:space="preserve">В ТБР не учтены в полном объеме плановые расходы на обслуживание операционных заемных средств. </t>
  </si>
  <si>
    <t>факт 2019  (под формы раздельного учета 1.3, 1.6 )******</t>
  </si>
  <si>
    <t>В ТБР не учтены расходы на аренду каналов связи</t>
  </si>
  <si>
    <t>В ТБР не включены расходы по аренде объектов э/сетевого хозяйства в полном объеме</t>
  </si>
  <si>
    <t>В ТБР включены резервы по сомнительным долгам, по факту отражено сальдо прочих доходов и расходов</t>
  </si>
  <si>
    <t>В ТБР расчет амортизационных отчислений произведен по максимальному сроку использования, кроме того не учтены амортизационные отчисления  по приборам учета</t>
  </si>
  <si>
    <t>По факту расходы из прибыли сложидиь в размере 2,8 млн руб. Часть фактических затрат в размере 1,4 млн руб. отражена по статье 1.2.12 "прочие неподконтрольные расходы ".</t>
  </si>
  <si>
    <t>Пояснения представлены в п.1.2.12.1-1.2.12.3</t>
  </si>
  <si>
    <t>По итогам 2019 года отражен дефицит средств за счет влияния следующих факторов: 
- финансовая деятельность по передаче электрической энергии по итогам 2019 года сформирована с убытком в размере 1 742 290,56 тыс руб., за счет: создания резервов по сомнительным долгам по договору оказания услуг по передаче электрической энергии с АО Читаэнергосбыт, отражения расходов на обслуживание процентов по кредитам .
- недостатка средств, связанных с осуществлением технологического присоединения льготных категорий заявителей (239 820,36 тыс руб.).</t>
  </si>
  <si>
    <t>В ТБР расходы на услуги по программному обеспечению и сопровождению включены не в полном объеме</t>
  </si>
  <si>
    <t>резерв под оценочные обязательства по покупной э/э, ТСО,ФСК</t>
  </si>
  <si>
    <t>прочие неподконтрольные расходы, в том числе:</t>
  </si>
  <si>
    <t>Налог на прибыль указан в соотвествии с данными раздельного учета (табл. 1.3). Отрицательная величина налога на прибыль сложилась за счет применения расчетного метода, в соответствии с которым суммарно учитываются данные текущего налога на прибыль, налога в федеральный бюджет, отложенных налоговых обязательств/активов.</t>
  </si>
  <si>
    <t>В ТБР не учтены расходы на создание резервов под оценочные обязательства.
Фактически созданы резервы под оценочные обязательства по потерям э/э и услугам ТСО, в результате разногласий с гарантирующим поставщиком по объему потерь электрической энергии и объему оказанных услуг ТСО.</t>
  </si>
  <si>
    <t>По итогам 2019 г. (в соответствии с данными раздельного учета) отражены прочие доходы и расходы, в том числе:
- проценты по кредитам (171 891 тыс. руб.),
- сальдо прочих доходов и расходов (1 966 200 тыс руб.), в том числе расходы на создание резервов по сомнительным долгам по договору оказания услуг по передаче электрической энергии с АО Читаэнергосбыт</t>
  </si>
  <si>
    <t xml:space="preserve">План ввода основных средств  в соответствии с инвестиционной программой,  утвержденной приказом Министерства энергетики РФ от 25.12.2019 №29@ </t>
  </si>
  <si>
    <t>В ТБР налог на прибыль рассчитан, как 20% от величины прибыли на кап.вложения, соц.выплат. По факту налог на прибыль отражен по формам раздельного учета. Отрицательная величина сложилась вследствие влияния расчетного метода распределения текущего налога на прибыль, налога в федеральный бюджет, отложенных налоговых обязательств.</t>
  </si>
  <si>
    <t xml:space="preserve">Отрицательная величина сложилась вследствие влияния расчетного метода распределения текущего налога на прибыль, налога в федеральный бюджет, отложенных налоговых обязательств.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</si>
</sst>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000"/>
    <numFmt numFmtId="165" formatCode="#,##0.0"/>
    <numFmt numFmtId="166" formatCode="0.0%"/>
    <numFmt numFmtId="167" formatCode="_-* #,##0.00_р_._-;\-* #,##0.00_р_._-;_-* &quot;-&quot;??_р_._-;_-@_-"/>
    <numFmt numFmtId="168" formatCode="#,##0.000"/>
    <numFmt numFmtId="169" formatCode="#,##0.00000"/>
    <numFmt numFmtId="170" formatCode="#,##0.0000000"/>
    <numFmt numFmtId="171" formatCode="0.000%"/>
  </numFmts>
  <fonts count="39" x14ac:knownFonts="1">
    <font>
      <sz val="11"/>
      <color theme="1"/>
      <name val="Calibri"/>
      <family val="2"/>
      <charset val="204"/>
      <scheme val="minor"/>
    </font>
    <font>
      <sz val="11"/>
      <color theme="1"/>
      <name val="Calibri"/>
      <family val="2"/>
      <charset val="204"/>
      <scheme val="minor"/>
    </font>
    <font>
      <sz val="11"/>
      <name val="Times New Roman"/>
      <family val="1"/>
      <charset val="204"/>
    </font>
    <font>
      <b/>
      <sz val="14"/>
      <name val="Times New Roman"/>
      <family val="1"/>
      <charset val="204"/>
    </font>
    <font>
      <b/>
      <sz val="11"/>
      <name val="Times New Roman"/>
      <family val="1"/>
      <charset val="204"/>
    </font>
    <font>
      <sz val="10"/>
      <name val="Arial Cyr"/>
      <charset val="204"/>
    </font>
    <font>
      <sz val="12"/>
      <name val="Times New Roman"/>
      <family val="1"/>
      <charset val="204"/>
    </font>
    <font>
      <u/>
      <sz val="12"/>
      <name val="Times New Roman"/>
      <family val="1"/>
      <charset val="204"/>
    </font>
    <font>
      <b/>
      <sz val="11"/>
      <color theme="0" tint="-0.14999847407452621"/>
      <name val="Times New Roman"/>
      <family val="1"/>
      <charset val="204"/>
    </font>
    <font>
      <sz val="11"/>
      <color theme="0" tint="-0.14999847407452621"/>
      <name val="Times New Roman"/>
      <family val="1"/>
      <charset val="204"/>
    </font>
    <font>
      <sz val="12"/>
      <color theme="1"/>
      <name val="Times New Roman"/>
      <family val="1"/>
      <charset val="204"/>
    </font>
    <font>
      <sz val="12"/>
      <color theme="0"/>
      <name val="Times New Roman"/>
      <family val="1"/>
      <charset val="204"/>
    </font>
    <font>
      <b/>
      <sz val="11"/>
      <color theme="0"/>
      <name val="Times New Roman"/>
      <family val="1"/>
      <charset val="204"/>
    </font>
    <font>
      <b/>
      <sz val="11"/>
      <color rgb="FFFF0000"/>
      <name val="Times New Roman"/>
      <family val="1"/>
      <charset val="204"/>
    </font>
    <font>
      <sz val="11"/>
      <color rgb="FFFF0000"/>
      <name val="Times New Roman"/>
      <family val="1"/>
      <charset val="204"/>
    </font>
    <font>
      <i/>
      <sz val="12"/>
      <name val="Times New Roman"/>
      <family val="1"/>
      <charset val="204"/>
    </font>
    <font>
      <b/>
      <sz val="9"/>
      <color indexed="81"/>
      <name val="Tahoma"/>
      <family val="2"/>
      <charset val="204"/>
    </font>
    <font>
      <sz val="9"/>
      <color indexed="81"/>
      <name val="Tahoma"/>
      <family val="2"/>
      <charset val="204"/>
    </font>
    <font>
      <sz val="10"/>
      <color theme="0"/>
      <name val="Times New Roman"/>
      <family val="1"/>
      <charset val="204"/>
    </font>
    <font>
      <sz val="10"/>
      <color rgb="FFFF0000"/>
      <name val="Times New Roman"/>
      <family val="1"/>
      <charset val="204"/>
    </font>
    <font>
      <sz val="10"/>
      <name val="Times New Roman"/>
      <family val="1"/>
      <charset val="204"/>
    </font>
    <font>
      <sz val="11"/>
      <color theme="0"/>
      <name val="Times New Roman"/>
      <family val="1"/>
      <charset val="204"/>
    </font>
    <font>
      <sz val="12"/>
      <color rgb="FFFF0000"/>
      <name val="Times New Roman"/>
      <family val="1"/>
      <charset val="204"/>
    </font>
    <font>
      <b/>
      <sz val="12"/>
      <name val="Times New Roman"/>
      <family val="1"/>
      <charset val="204"/>
    </font>
    <font>
      <sz val="10.5"/>
      <color theme="0"/>
      <name val="Times New Roman"/>
      <family val="1"/>
      <charset val="204"/>
    </font>
    <font>
      <sz val="10.5"/>
      <color rgb="FFFF0000"/>
      <name val="Times New Roman"/>
      <family val="1"/>
      <charset val="204"/>
    </font>
    <font>
      <sz val="10.5"/>
      <name val="Times New Roman"/>
      <family val="1"/>
      <charset val="204"/>
    </font>
    <font>
      <sz val="12"/>
      <color rgb="FF0070C0"/>
      <name val="Times New Roman"/>
      <family val="1"/>
      <charset val="204"/>
    </font>
    <font>
      <sz val="12"/>
      <color indexed="9"/>
      <name val="Times New Roman"/>
      <family val="1"/>
      <charset val="204"/>
    </font>
    <font>
      <b/>
      <sz val="10.5"/>
      <name val="Times New Roman"/>
      <family val="1"/>
      <charset val="204"/>
    </font>
    <font>
      <b/>
      <sz val="10"/>
      <name val="Times New Roman"/>
      <family val="1"/>
      <charset val="204"/>
    </font>
    <font>
      <sz val="11"/>
      <color theme="1"/>
      <name val="Calibri"/>
      <family val="2"/>
      <scheme val="minor"/>
    </font>
    <font>
      <sz val="10"/>
      <color theme="1"/>
      <name val="Arial Cyr"/>
      <family val="2"/>
      <charset val="204"/>
    </font>
    <font>
      <b/>
      <sz val="9"/>
      <name val="Tahoma"/>
      <family val="2"/>
      <charset val="204"/>
    </font>
    <font>
      <sz val="12"/>
      <name val="Calibri"/>
      <family val="2"/>
      <scheme val="minor"/>
    </font>
    <font>
      <i/>
      <sz val="9"/>
      <name val="Times New Roman"/>
      <family val="1"/>
      <charset val="204"/>
    </font>
    <font>
      <sz val="20"/>
      <color rgb="FFFF0000"/>
      <name val="Times New Roman"/>
      <family val="1"/>
      <charset val="204"/>
    </font>
    <font>
      <sz val="9"/>
      <name val="Times New Roman"/>
      <family val="1"/>
      <charset val="204"/>
    </font>
    <font>
      <sz val="12"/>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C000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s>
  <cellStyleXfs count="12">
    <xf numFmtId="0" fontId="0" fillId="0" borderId="0"/>
    <xf numFmtId="43" fontId="1" fillId="0" borderId="0" applyFont="0" applyFill="0" applyBorder="0" applyAlignment="0" applyProtection="0"/>
    <xf numFmtId="0" fontId="5" fillId="0" borderId="0"/>
    <xf numFmtId="9" fontId="5" fillId="0" borderId="0" applyFont="0" applyFill="0" applyBorder="0" applyAlignment="0" applyProtection="0"/>
    <xf numFmtId="0" fontId="1" fillId="0" borderId="0"/>
    <xf numFmtId="167" fontId="5" fillId="0" borderId="0" applyFont="0" applyFill="0" applyBorder="0" applyAlignment="0" applyProtection="0"/>
    <xf numFmtId="0" fontId="31" fillId="0" borderId="0"/>
    <xf numFmtId="0" fontId="32" fillId="0" borderId="0"/>
    <xf numFmtId="0" fontId="5" fillId="0" borderId="0"/>
    <xf numFmtId="0" fontId="33" fillId="0" borderId="15" applyBorder="0">
      <alignment horizontal="center" vertical="center" wrapText="1"/>
    </xf>
    <xf numFmtId="167" fontId="1" fillId="0" borderId="0" applyFont="0" applyFill="0" applyBorder="0" applyAlignment="0" applyProtection="0"/>
    <xf numFmtId="0" fontId="5" fillId="0" borderId="0"/>
  </cellStyleXfs>
  <cellXfs count="408">
    <xf numFmtId="0" fontId="0" fillId="0" borderId="0" xfId="0"/>
    <xf numFmtId="0" fontId="2" fillId="0" borderId="0" xfId="0" applyFont="1"/>
    <xf numFmtId="0" fontId="4" fillId="0" borderId="0" xfId="0" applyFont="1" applyAlignment="1">
      <alignment horizontal="center"/>
    </xf>
    <xf numFmtId="0" fontId="6" fillId="0" borderId="0" xfId="2" applyFont="1"/>
    <xf numFmtId="0" fontId="4" fillId="0" borderId="0" xfId="0" applyFont="1" applyBorder="1" applyAlignment="1">
      <alignment horizontal="center"/>
    </xf>
    <xf numFmtId="164" fontId="4" fillId="0" borderId="0" xfId="0" applyNumberFormat="1" applyFont="1" applyAlignment="1">
      <alignment horizontal="center"/>
    </xf>
    <xf numFmtId="0" fontId="8" fillId="0" borderId="0" xfId="0" applyFont="1" applyAlignment="1">
      <alignment horizontal="center"/>
    </xf>
    <xf numFmtId="164" fontId="8" fillId="0" borderId="0" xfId="0" applyNumberFormat="1" applyFont="1" applyAlignment="1">
      <alignment horizontal="center"/>
    </xf>
    <xf numFmtId="4" fontId="8" fillId="0" borderId="0" xfId="0" applyNumberFormat="1" applyFont="1" applyAlignment="1">
      <alignment horizontal="center"/>
    </xf>
    <xf numFmtId="4" fontId="9" fillId="0" borderId="0" xfId="0" applyNumberFormat="1" applyFont="1"/>
    <xf numFmtId="0" fontId="6"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vertical="center" wrapText="1"/>
    </xf>
    <xf numFmtId="165" fontId="2" fillId="0" borderId="0" xfId="0" applyNumberFormat="1" applyFont="1"/>
    <xf numFmtId="4" fontId="6" fillId="2" borderId="1" xfId="0" applyNumberFormat="1" applyFont="1" applyFill="1" applyBorder="1" applyAlignment="1">
      <alignment horizontal="center" vertical="center"/>
    </xf>
    <xf numFmtId="10" fontId="6" fillId="0" borderId="1" xfId="2" quotePrefix="1" applyNumberFormat="1" applyFont="1" applyFill="1" applyBorder="1" applyAlignment="1">
      <alignment horizontal="left" vertical="top" wrapText="1"/>
    </xf>
    <xf numFmtId="0" fontId="6" fillId="0" borderId="1" xfId="0" applyFont="1" applyFill="1" applyBorder="1" applyAlignment="1">
      <alignment horizontal="center" vertical="center"/>
    </xf>
    <xf numFmtId="0" fontId="2" fillId="0" borderId="0" xfId="0" applyFont="1" applyBorder="1"/>
    <xf numFmtId="0" fontId="2" fillId="0" borderId="0" xfId="0" applyFont="1" applyBorder="1" applyAlignment="1">
      <alignment vertical="center" wrapText="1"/>
    </xf>
    <xf numFmtId="4" fontId="2" fillId="0" borderId="0" xfId="0" applyNumberFormat="1" applyFont="1" applyFill="1" applyBorder="1"/>
    <xf numFmtId="0" fontId="2" fillId="0" borderId="0" xfId="0" applyFont="1" applyBorder="1" applyAlignment="1">
      <alignment wrapText="1"/>
    </xf>
    <xf numFmtId="0" fontId="6" fillId="0" borderId="0" xfId="0" applyFont="1"/>
    <xf numFmtId="4" fontId="6" fillId="0" borderId="0" xfId="0" applyNumberFormat="1" applyFont="1"/>
    <xf numFmtId="4" fontId="2" fillId="0" borderId="0" xfId="0" applyNumberFormat="1" applyFont="1"/>
    <xf numFmtId="0" fontId="6"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9" fillId="0" borderId="0" xfId="0" applyFont="1"/>
    <xf numFmtId="0" fontId="14" fillId="0" borderId="0" xfId="0" applyFont="1"/>
    <xf numFmtId="0" fontId="6" fillId="0" borderId="0" xfId="0" applyFont="1" applyBorder="1" applyAlignment="1">
      <alignment horizontal="center" vertical="center"/>
    </xf>
    <xf numFmtId="0" fontId="6" fillId="0" borderId="3" xfId="0" applyFont="1" applyBorder="1" applyAlignment="1">
      <alignment horizontal="center"/>
    </xf>
    <xf numFmtId="4" fontId="6" fillId="0" borderId="1" xfId="0" applyNumberFormat="1" applyFont="1" applyFill="1" applyBorder="1" applyAlignment="1">
      <alignment horizontal="center" vertical="center"/>
    </xf>
    <xf numFmtId="9" fontId="6" fillId="0" borderId="1" xfId="3" applyNumberFormat="1" applyFont="1" applyFill="1" applyBorder="1" applyAlignment="1">
      <alignment horizontal="center" vertical="center"/>
    </xf>
    <xf numFmtId="4" fontId="6" fillId="0" borderId="1" xfId="0" applyNumberFormat="1" applyFont="1" applyBorder="1" applyAlignment="1">
      <alignment horizontal="left" vertical="center" wrapText="1"/>
    </xf>
    <xf numFmtId="3" fontId="6" fillId="0" borderId="1" xfId="0" applyNumberFormat="1" applyFont="1" applyBorder="1" applyAlignment="1">
      <alignment horizontal="left" vertical="center" wrapText="1"/>
    </xf>
    <xf numFmtId="4" fontId="6" fillId="0" borderId="1" xfId="0" applyNumberFormat="1" applyFont="1" applyFill="1" applyBorder="1" applyAlignment="1">
      <alignment horizontal="left" vertical="center" wrapText="1"/>
    </xf>
    <xf numFmtId="3" fontId="6" fillId="0" borderId="1" xfId="0" applyNumberFormat="1" applyFont="1" applyFill="1" applyBorder="1" applyAlignment="1">
      <alignment horizontal="center" vertical="center"/>
    </xf>
    <xf numFmtId="0" fontId="15" fillId="0" borderId="1" xfId="0" applyFont="1" applyBorder="1" applyAlignment="1">
      <alignment horizontal="center" vertical="center"/>
    </xf>
    <xf numFmtId="3" fontId="6" fillId="3"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0" fontId="6" fillId="0" borderId="1" xfId="3" applyNumberFormat="1" applyFont="1" applyFill="1" applyBorder="1" applyAlignment="1">
      <alignment horizontal="center" vertical="center"/>
    </xf>
    <xf numFmtId="0" fontId="6" fillId="0" borderId="0" xfId="0" applyFont="1" applyBorder="1" applyAlignment="1">
      <alignment vertical="center" wrapText="1"/>
    </xf>
    <xf numFmtId="10" fontId="6" fillId="0" borderId="0" xfId="3"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left" wrapText="1"/>
    </xf>
    <xf numFmtId="10" fontId="3" fillId="0" borderId="0" xfId="3" applyNumberFormat="1" applyFont="1" applyFill="1" applyBorder="1" applyAlignment="1">
      <alignment horizontal="center" vertical="center"/>
    </xf>
    <xf numFmtId="0" fontId="3" fillId="0" borderId="0" xfId="0" applyFont="1" applyFill="1" applyBorder="1" applyAlignment="1">
      <alignment horizontal="center" wrapText="1"/>
    </xf>
    <xf numFmtId="0" fontId="3" fillId="0" borderId="0" xfId="0" applyFont="1"/>
    <xf numFmtId="4" fontId="3" fillId="0" borderId="0" xfId="0" applyNumberFormat="1" applyFont="1"/>
    <xf numFmtId="0" fontId="6" fillId="0" borderId="0" xfId="4" applyFont="1"/>
    <xf numFmtId="0" fontId="18" fillId="0" borderId="0" xfId="4" applyFont="1" applyFill="1"/>
    <xf numFmtId="169" fontId="19" fillId="0" borderId="0" xfId="4" applyNumberFormat="1" applyFont="1" applyFill="1"/>
    <xf numFmtId="0" fontId="18" fillId="0" borderId="0" xfId="4" applyFont="1"/>
    <xf numFmtId="0" fontId="20" fillId="0" borderId="0" xfId="4" applyFont="1"/>
    <xf numFmtId="0" fontId="21" fillId="0" borderId="0" xfId="4" applyFont="1" applyFill="1"/>
    <xf numFmtId="169" fontId="14" fillId="0" borderId="0" xfId="4" applyNumberFormat="1" applyFont="1" applyFill="1"/>
    <xf numFmtId="0" fontId="21" fillId="0" borderId="0" xfId="4" applyFont="1"/>
    <xf numFmtId="0" fontId="2" fillId="0" borderId="0" xfId="4" applyFont="1"/>
    <xf numFmtId="0" fontId="11" fillId="0" borderId="0" xfId="4" applyFont="1" applyFill="1"/>
    <xf numFmtId="169" fontId="22" fillId="0" borderId="0" xfId="4" applyNumberFormat="1" applyFont="1" applyFill="1"/>
    <xf numFmtId="0" fontId="11" fillId="0" borderId="0" xfId="4" applyFont="1"/>
    <xf numFmtId="0" fontId="23" fillId="0" borderId="0" xfId="4" applyFont="1" applyAlignment="1">
      <alignment horizontal="center"/>
    </xf>
    <xf numFmtId="0" fontId="6" fillId="0" borderId="0" xfId="4" applyFont="1" applyAlignment="1">
      <alignment horizontal="left"/>
    </xf>
    <xf numFmtId="0" fontId="10" fillId="0" borderId="0" xfId="4" applyFont="1" applyAlignment="1">
      <alignment horizontal="left"/>
    </xf>
    <xf numFmtId="49" fontId="10" fillId="0" borderId="7" xfId="4" applyNumberFormat="1" applyFont="1" applyBorder="1" applyAlignment="1"/>
    <xf numFmtId="0" fontId="10" fillId="0" borderId="0" xfId="4" applyFont="1"/>
    <xf numFmtId="49" fontId="10" fillId="0" borderId="8" xfId="4" applyNumberFormat="1" applyFont="1" applyBorder="1" applyAlignment="1"/>
    <xf numFmtId="0" fontId="6" fillId="0" borderId="1" xfId="4" applyFont="1" applyBorder="1" applyAlignment="1">
      <alignment horizontal="center" vertical="center" wrapText="1"/>
    </xf>
    <xf numFmtId="0" fontId="24" fillId="0" borderId="0" xfId="4" applyFont="1" applyFill="1"/>
    <xf numFmtId="169" fontId="25" fillId="0" borderId="0" xfId="4" applyNumberFormat="1" applyFont="1" applyFill="1"/>
    <xf numFmtId="4" fontId="24" fillId="0" borderId="0" xfId="4" applyNumberFormat="1" applyFont="1" applyFill="1"/>
    <xf numFmtId="0" fontId="24" fillId="0" borderId="0" xfId="4" applyFont="1"/>
    <xf numFmtId="0" fontId="26" fillId="0" borderId="0" xfId="4" applyFont="1"/>
    <xf numFmtId="0" fontId="6" fillId="0" borderId="1" xfId="4" applyFont="1" applyBorder="1" applyAlignment="1">
      <alignment horizontal="center" vertical="center"/>
    </xf>
    <xf numFmtId="170" fontId="24" fillId="0" borderId="0" xfId="4" applyNumberFormat="1" applyFont="1" applyFill="1"/>
    <xf numFmtId="49" fontId="6" fillId="0" borderId="1" xfId="4" applyNumberFormat="1" applyFont="1" applyFill="1" applyBorder="1" applyAlignment="1">
      <alignment horizontal="center" vertical="center"/>
    </xf>
    <xf numFmtId="0" fontId="6" fillId="0" borderId="1" xfId="4" applyFont="1" applyFill="1" applyBorder="1" applyAlignment="1">
      <alignment horizontal="justify" vertical="center" wrapText="1"/>
    </xf>
    <xf numFmtId="0" fontId="6" fillId="0" borderId="1" xfId="4" applyFont="1" applyFill="1" applyBorder="1" applyAlignment="1">
      <alignment horizontal="center" vertical="center"/>
    </xf>
    <xf numFmtId="49" fontId="6" fillId="0" borderId="1" xfId="4" applyNumberFormat="1" applyFont="1" applyFill="1" applyBorder="1" applyAlignment="1">
      <alignment vertical="center"/>
    </xf>
    <xf numFmtId="3" fontId="6" fillId="0" borderId="1" xfId="2" applyNumberFormat="1" applyFont="1" applyFill="1" applyBorder="1" applyAlignment="1">
      <alignment horizontal="center" vertical="center"/>
    </xf>
    <xf numFmtId="10" fontId="6" fillId="0" borderId="1" xfId="4" applyNumberFormat="1" applyFont="1" applyFill="1" applyBorder="1" applyAlignment="1">
      <alignment horizontal="left" vertical="center" wrapText="1"/>
    </xf>
    <xf numFmtId="10" fontId="10" fillId="2" borderId="1" xfId="4" applyNumberFormat="1" applyFont="1" applyFill="1" applyBorder="1" applyAlignment="1">
      <alignment horizontal="left" vertical="center" wrapText="1"/>
    </xf>
    <xf numFmtId="170" fontId="25" fillId="0" borderId="0" xfId="4" applyNumberFormat="1" applyFont="1" applyFill="1"/>
    <xf numFmtId="3" fontId="6" fillId="0" borderId="1" xfId="4" applyNumberFormat="1" applyFont="1" applyFill="1" applyBorder="1" applyAlignment="1">
      <alignment horizontal="center" vertical="center"/>
    </xf>
    <xf numFmtId="0" fontId="26" fillId="0" borderId="0" xfId="4" applyFont="1" applyFill="1"/>
    <xf numFmtId="4" fontId="6" fillId="2" borderId="1" xfId="4" applyNumberFormat="1" applyFont="1" applyFill="1" applyBorder="1" applyAlignment="1">
      <alignment horizontal="center" vertical="center"/>
    </xf>
    <xf numFmtId="4" fontId="6" fillId="0" borderId="1" xfId="4" applyNumberFormat="1" applyFont="1" applyFill="1" applyBorder="1" applyAlignment="1">
      <alignment horizontal="center" vertical="center"/>
    </xf>
    <xf numFmtId="10" fontId="6" fillId="2" borderId="1" xfId="4" applyNumberFormat="1" applyFont="1" applyFill="1" applyBorder="1" applyAlignment="1">
      <alignment horizontal="left" vertical="center" wrapText="1"/>
    </xf>
    <xf numFmtId="2" fontId="24" fillId="0" borderId="0" xfId="4" applyNumberFormat="1" applyFont="1" applyFill="1"/>
    <xf numFmtId="10" fontId="27" fillId="2" borderId="1" xfId="4" applyNumberFormat="1" applyFont="1" applyFill="1" applyBorder="1" applyAlignment="1">
      <alignment horizontal="left" vertical="center" wrapText="1"/>
    </xf>
    <xf numFmtId="10" fontId="24" fillId="0" borderId="0" xfId="4" applyNumberFormat="1" applyFont="1" applyFill="1"/>
    <xf numFmtId="0" fontId="25" fillId="0" borderId="0" xfId="4" applyFont="1" applyFill="1"/>
    <xf numFmtId="0" fontId="25" fillId="0" borderId="0" xfId="4" applyFont="1"/>
    <xf numFmtId="10" fontId="25" fillId="0" borderId="0" xfId="4" applyNumberFormat="1" applyFont="1" applyFill="1"/>
    <xf numFmtId="0" fontId="25" fillId="4" borderId="0" xfId="4" applyFont="1" applyFill="1"/>
    <xf numFmtId="49" fontId="10" fillId="0" borderId="1" xfId="4" applyNumberFormat="1" applyFont="1" applyBorder="1" applyAlignment="1">
      <alignment vertical="center"/>
    </xf>
    <xf numFmtId="0" fontId="10" fillId="0" borderId="1" xfId="4" applyFont="1" applyBorder="1" applyAlignment="1">
      <alignment horizontal="justify" vertical="center" wrapText="1"/>
    </xf>
    <xf numFmtId="0" fontId="10" fillId="0" borderId="1" xfId="4" applyFont="1" applyBorder="1" applyAlignment="1">
      <alignment horizontal="center" vertical="center"/>
    </xf>
    <xf numFmtId="3" fontId="6" fillId="0" borderId="1" xfId="2" applyNumberFormat="1" applyFont="1" applyBorder="1" applyAlignment="1">
      <alignment horizontal="center" vertical="center"/>
    </xf>
    <xf numFmtId="49" fontId="10" fillId="0" borderId="1" xfId="4" applyNumberFormat="1" applyFont="1" applyFill="1" applyBorder="1" applyAlignment="1">
      <alignment vertical="center"/>
    </xf>
    <xf numFmtId="0" fontId="10" fillId="0" borderId="1" xfId="4" applyFont="1" applyFill="1" applyBorder="1" applyAlignment="1">
      <alignment horizontal="justify" vertical="center" wrapText="1"/>
    </xf>
    <xf numFmtId="0" fontId="10" fillId="0" borderId="1" xfId="4" applyFont="1" applyFill="1" applyBorder="1" applyAlignment="1">
      <alignment horizontal="center" vertical="center"/>
    </xf>
    <xf numFmtId="4" fontId="22" fillId="2" borderId="1" xfId="4" applyNumberFormat="1" applyFont="1" applyFill="1" applyBorder="1" applyAlignment="1">
      <alignment horizontal="left" vertical="center" wrapText="1"/>
    </xf>
    <xf numFmtId="167" fontId="10" fillId="2" borderId="1" xfId="5" applyFont="1" applyFill="1" applyBorder="1" applyAlignment="1">
      <alignment horizontal="left" vertical="center" wrapText="1"/>
    </xf>
    <xf numFmtId="3" fontId="6" fillId="2" borderId="1" xfId="4" applyNumberFormat="1" applyFont="1" applyFill="1" applyBorder="1" applyAlignment="1">
      <alignment horizontal="center" vertical="center"/>
    </xf>
    <xf numFmtId="0" fontId="10" fillId="0" borderId="1" xfId="4" applyFont="1" applyFill="1" applyBorder="1" applyAlignment="1">
      <alignment horizontal="center" vertical="center" wrapText="1"/>
    </xf>
    <xf numFmtId="4" fontId="6" fillId="0" borderId="1" xfId="2" applyNumberFormat="1" applyFont="1" applyBorder="1" applyAlignment="1">
      <alignment horizontal="center" vertical="center"/>
    </xf>
    <xf numFmtId="165" fontId="6" fillId="0" borderId="1" xfId="2" applyNumberFormat="1" applyFont="1" applyBorder="1" applyAlignment="1">
      <alignment horizontal="center" vertical="center"/>
    </xf>
    <xf numFmtId="0" fontId="6" fillId="2" borderId="1" xfId="4" applyFont="1" applyFill="1" applyBorder="1" applyAlignment="1">
      <alignment horizontal="center" vertical="center"/>
    </xf>
    <xf numFmtId="4" fontId="10" fillId="0" borderId="1" xfId="2" applyNumberFormat="1" applyFont="1" applyFill="1" applyBorder="1" applyAlignment="1">
      <alignment horizontal="center" vertical="center"/>
    </xf>
    <xf numFmtId="0" fontId="10" fillId="2" borderId="1" xfId="4" applyFont="1" applyFill="1" applyBorder="1" applyAlignment="1">
      <alignment horizontal="left" vertical="center" wrapText="1"/>
    </xf>
    <xf numFmtId="2" fontId="6" fillId="2" borderId="1" xfId="4" applyNumberFormat="1" applyFont="1" applyFill="1" applyBorder="1" applyAlignment="1">
      <alignment horizontal="center" vertical="center"/>
    </xf>
    <xf numFmtId="2" fontId="6" fillId="0" borderId="1" xfId="4" applyNumberFormat="1" applyFont="1" applyFill="1" applyBorder="1" applyAlignment="1">
      <alignment horizontal="center" vertical="center"/>
    </xf>
    <xf numFmtId="0" fontId="10" fillId="0" borderId="1" xfId="4" applyFont="1" applyFill="1" applyBorder="1" applyAlignment="1">
      <alignment horizontal="left" vertical="center" wrapText="1"/>
    </xf>
    <xf numFmtId="10" fontId="6" fillId="0" borderId="1" xfId="2" applyNumberFormat="1" applyFont="1" applyFill="1" applyBorder="1" applyAlignment="1">
      <alignment horizontal="center" vertical="center"/>
    </xf>
    <xf numFmtId="171" fontId="6" fillId="0" borderId="1" xfId="4" applyNumberFormat="1" applyFont="1" applyFill="1" applyBorder="1" applyAlignment="1">
      <alignment horizontal="center" vertical="center"/>
    </xf>
    <xf numFmtId="0" fontId="10" fillId="0" borderId="1" xfId="4" applyFont="1" applyBorder="1" applyAlignment="1">
      <alignment horizontal="left" vertical="center" wrapText="1"/>
    </xf>
    <xf numFmtId="3" fontId="10" fillId="0" borderId="1" xfId="2" applyNumberFormat="1" applyFont="1" applyFill="1" applyBorder="1" applyAlignment="1">
      <alignment horizontal="center" vertical="center"/>
    </xf>
    <xf numFmtId="49" fontId="10" fillId="0" borderId="0" xfId="4" applyNumberFormat="1" applyFont="1" applyFill="1" applyBorder="1" applyAlignment="1">
      <alignment vertical="center"/>
    </xf>
    <xf numFmtId="0" fontId="10" fillId="0" borderId="0" xfId="4" applyFont="1" applyFill="1" applyBorder="1" applyAlignment="1">
      <alignment horizontal="justify" vertical="center" wrapText="1"/>
    </xf>
    <xf numFmtId="0" fontId="10" fillId="0" borderId="0" xfId="4" applyFont="1" applyFill="1" applyBorder="1" applyAlignment="1">
      <alignment vertical="center"/>
    </xf>
    <xf numFmtId="0" fontId="10" fillId="0" borderId="0" xfId="2" applyFont="1" applyFill="1" applyBorder="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 vertical="center" wrapText="1"/>
    </xf>
    <xf numFmtId="0" fontId="20"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26" fillId="0" borderId="0" xfId="0" applyFont="1" applyAlignment="1">
      <alignment vertical="center"/>
    </xf>
    <xf numFmtId="3" fontId="29" fillId="0" borderId="0" xfId="0" applyNumberFormat="1" applyFont="1" applyAlignment="1">
      <alignment vertical="center"/>
    </xf>
    <xf numFmtId="0" fontId="29" fillId="0" borderId="0" xfId="0" applyFont="1" applyAlignment="1">
      <alignment vertical="center"/>
    </xf>
    <xf numFmtId="3" fontId="29" fillId="0" borderId="0" xfId="0" applyNumberFormat="1" applyFont="1" applyAlignment="1">
      <alignment horizontal="center" vertical="center"/>
    </xf>
    <xf numFmtId="3" fontId="26" fillId="0" borderId="0" xfId="0" applyNumberFormat="1" applyFont="1" applyAlignment="1">
      <alignment vertical="center"/>
    </xf>
    <xf numFmtId="3" fontId="29" fillId="5" borderId="0" xfId="0" applyNumberFormat="1" applyFont="1" applyFill="1" applyAlignment="1">
      <alignment vertical="center"/>
    </xf>
    <xf numFmtId="168" fontId="29" fillId="0" borderId="0" xfId="0" applyNumberFormat="1" applyFont="1" applyAlignment="1">
      <alignment vertical="center"/>
    </xf>
    <xf numFmtId="0" fontId="26" fillId="0" borderId="0" xfId="0" applyFont="1" applyFill="1" applyAlignment="1">
      <alignment vertical="center"/>
    </xf>
    <xf numFmtId="4" fontId="26" fillId="0" borderId="0" xfId="0" applyNumberFormat="1" applyFont="1" applyAlignment="1">
      <alignment vertical="center"/>
    </xf>
    <xf numFmtId="0" fontId="26" fillId="0" borderId="10" xfId="0" applyFont="1" applyBorder="1" applyAlignment="1">
      <alignment vertical="center"/>
    </xf>
    <xf numFmtId="0" fontId="26" fillId="0" borderId="1" xfId="0" applyFont="1" applyBorder="1" applyAlignment="1">
      <alignment vertical="center"/>
    </xf>
    <xf numFmtId="4" fontId="26" fillId="0" borderId="10" xfId="0" applyNumberFormat="1" applyFont="1" applyBorder="1" applyAlignment="1">
      <alignment vertical="center"/>
    </xf>
    <xf numFmtId="4" fontId="26" fillId="0" borderId="1" xfId="0" applyNumberFormat="1" applyFont="1" applyBorder="1" applyAlignment="1">
      <alignment vertical="center"/>
    </xf>
    <xf numFmtId="4" fontId="29" fillId="0" borderId="1" xfId="0" applyNumberFormat="1" applyFont="1" applyBorder="1" applyAlignment="1">
      <alignment vertical="center"/>
    </xf>
    <xf numFmtId="4" fontId="29" fillId="0" borderId="0" xfId="0" applyNumberFormat="1" applyFont="1" applyAlignment="1">
      <alignment vertical="center"/>
    </xf>
    <xf numFmtId="4" fontId="2" fillId="0" borderId="1" xfId="0" applyNumberFormat="1" applyFont="1" applyBorder="1" applyAlignment="1">
      <alignment vertical="center"/>
    </xf>
    <xf numFmtId="4" fontId="2" fillId="0" borderId="0" xfId="0" applyNumberFormat="1" applyFont="1" applyAlignment="1">
      <alignment vertical="center"/>
    </xf>
    <xf numFmtId="4" fontId="20" fillId="0" borderId="1" xfId="0" applyNumberFormat="1" applyFont="1" applyBorder="1" applyAlignment="1">
      <alignment vertical="center"/>
    </xf>
    <xf numFmtId="4" fontId="20" fillId="0" borderId="0" xfId="0" applyNumberFormat="1" applyFont="1" applyAlignment="1">
      <alignment vertical="center"/>
    </xf>
    <xf numFmtId="4" fontId="30" fillId="0" borderId="1" xfId="0" applyNumberFormat="1" applyFont="1" applyBorder="1" applyAlignment="1">
      <alignment vertical="center"/>
    </xf>
    <xf numFmtId="0" fontId="21" fillId="0" borderId="0" xfId="0" applyFont="1" applyAlignment="1">
      <alignment vertical="center"/>
    </xf>
    <xf numFmtId="3" fontId="26" fillId="0" borderId="0" xfId="0" applyNumberFormat="1" applyFont="1" applyFill="1" applyBorder="1" applyAlignment="1">
      <alignment vertical="center" wrapText="1"/>
    </xf>
    <xf numFmtId="0" fontId="26" fillId="0" borderId="8" xfId="0" applyFont="1" applyFill="1" applyBorder="1" applyAlignment="1">
      <alignment vertical="center" wrapText="1"/>
    </xf>
    <xf numFmtId="0" fontId="26" fillId="0" borderId="0" xfId="0" applyFont="1" applyFill="1" applyBorder="1" applyAlignment="1">
      <alignment vertical="center" wrapText="1"/>
    </xf>
    <xf numFmtId="0" fontId="6" fillId="0" borderId="0" xfId="6" applyFont="1"/>
    <xf numFmtId="0" fontId="6" fillId="0" borderId="0" xfId="6" applyFont="1" applyFill="1"/>
    <xf numFmtId="0" fontId="6" fillId="0" borderId="0" xfId="6" applyFont="1" applyAlignment="1">
      <alignment horizontal="left"/>
    </xf>
    <xf numFmtId="0" fontId="6" fillId="0" borderId="0" xfId="6" applyFont="1" applyBorder="1" applyAlignment="1"/>
    <xf numFmtId="0" fontId="6" fillId="0" borderId="0" xfId="6" applyFont="1" applyFill="1" applyBorder="1" applyAlignment="1"/>
    <xf numFmtId="0" fontId="6" fillId="0" borderId="0" xfId="6" applyFont="1" applyBorder="1"/>
    <xf numFmtId="0" fontId="6" fillId="0" borderId="0" xfId="6" applyFont="1" applyAlignment="1">
      <alignment horizontal="left" wrapText="1"/>
    </xf>
    <xf numFmtId="49" fontId="6" fillId="0" borderId="14" xfId="7" applyNumberFormat="1" applyFont="1" applyFill="1" applyBorder="1" applyAlignment="1" applyProtection="1">
      <alignment horizontal="left" vertical="center" wrapText="1"/>
    </xf>
    <xf numFmtId="49" fontId="6" fillId="0" borderId="0" xfId="6" applyNumberFormat="1" applyFont="1" applyBorder="1" applyAlignment="1"/>
    <xf numFmtId="49" fontId="6" fillId="0" borderId="0" xfId="6" applyNumberFormat="1" applyFont="1" applyFill="1" applyBorder="1" applyAlignment="1"/>
    <xf numFmtId="4" fontId="6" fillId="0" borderId="0" xfId="6" applyNumberFormat="1" applyFont="1" applyFill="1" applyBorder="1" applyAlignment="1">
      <alignment horizontal="center" vertical="center"/>
    </xf>
    <xf numFmtId="0" fontId="6" fillId="0" borderId="0" xfId="6" applyFont="1" applyBorder="1" applyAlignment="1">
      <alignment horizontal="left"/>
    </xf>
    <xf numFmtId="0" fontId="6" fillId="0" borderId="0" xfId="6" applyFont="1" applyBorder="1" applyAlignment="1">
      <alignment horizontal="center"/>
    </xf>
    <xf numFmtId="0" fontId="6" fillId="0" borderId="0" xfId="6" applyFont="1" applyFill="1" applyBorder="1" applyAlignment="1">
      <alignment horizontal="center"/>
    </xf>
    <xf numFmtId="0" fontId="6" fillId="0" borderId="1" xfId="6" applyFont="1" applyBorder="1" applyAlignment="1">
      <alignment horizontal="center" vertical="center" wrapText="1"/>
    </xf>
    <xf numFmtId="0" fontId="6" fillId="0" borderId="1" xfId="6" applyFont="1" applyBorder="1" applyAlignment="1">
      <alignment horizontal="center" vertical="center"/>
    </xf>
    <xf numFmtId="0" fontId="6" fillId="0" borderId="1" xfId="6" applyFont="1" applyFill="1" applyBorder="1" applyAlignment="1">
      <alignment horizontal="center" vertical="center"/>
    </xf>
    <xf numFmtId="49" fontId="6" fillId="0" borderId="1" xfId="6" applyNumberFormat="1" applyFont="1" applyBorder="1" applyAlignment="1">
      <alignment horizontal="center" vertical="center"/>
    </xf>
    <xf numFmtId="0" fontId="6" fillId="0" borderId="1" xfId="6" applyFont="1" applyBorder="1" applyAlignment="1">
      <alignment horizontal="justify" vertical="center" wrapText="1"/>
    </xf>
    <xf numFmtId="4" fontId="6" fillId="0" borderId="0" xfId="6" applyNumberFormat="1" applyFont="1"/>
    <xf numFmtId="3" fontId="6" fillId="2" borderId="1" xfId="6" applyNumberFormat="1" applyFont="1" applyFill="1" applyBorder="1" applyAlignment="1">
      <alignment horizontal="center" vertical="center"/>
    </xf>
    <xf numFmtId="0" fontId="6" fillId="0" borderId="1" xfId="6" applyFont="1" applyBorder="1" applyAlignment="1">
      <alignment horizontal="left" vertical="center" wrapText="1"/>
    </xf>
    <xf numFmtId="4" fontId="6" fillId="0" borderId="1" xfId="6" applyNumberFormat="1" applyFont="1" applyFill="1" applyBorder="1" applyAlignment="1">
      <alignment horizontal="center" vertical="center"/>
    </xf>
    <xf numFmtId="0" fontId="6" fillId="0" borderId="1" xfId="6" applyFont="1" applyBorder="1" applyAlignment="1">
      <alignment horizontal="justify" vertical="top" wrapText="1"/>
    </xf>
    <xf numFmtId="0" fontId="6" fillId="0" borderId="1" xfId="6" applyFont="1" applyFill="1" applyBorder="1" applyAlignment="1">
      <alignment horizontal="justify" vertical="center" wrapText="1"/>
    </xf>
    <xf numFmtId="0" fontId="6" fillId="0" borderId="1" xfId="8" applyFont="1" applyFill="1" applyBorder="1" applyAlignment="1" applyProtection="1">
      <alignment horizontal="left" vertical="center" wrapText="1"/>
    </xf>
    <xf numFmtId="0" fontId="6" fillId="0" borderId="1" xfId="8" applyFont="1" applyFill="1" applyBorder="1" applyAlignment="1" applyProtection="1">
      <alignment horizontal="left" vertical="center" wrapText="1" indent="1"/>
    </xf>
    <xf numFmtId="3" fontId="6" fillId="0" borderId="1" xfId="8" applyNumberFormat="1" applyFont="1" applyFill="1" applyBorder="1" applyAlignment="1" applyProtection="1">
      <alignment horizontal="left" vertical="center" wrapText="1" indent="1"/>
    </xf>
    <xf numFmtId="3" fontId="6" fillId="0" borderId="1" xfId="6" applyNumberFormat="1" applyFont="1" applyFill="1" applyBorder="1" applyAlignment="1">
      <alignment horizontal="center" vertical="center"/>
    </xf>
    <xf numFmtId="0" fontId="6" fillId="0" borderId="1" xfId="9" applyFont="1" applyFill="1" applyBorder="1" applyAlignment="1" applyProtection="1">
      <alignment horizontal="left" vertical="center" wrapText="1"/>
    </xf>
    <xf numFmtId="3" fontId="6" fillId="0" borderId="1" xfId="6" applyNumberFormat="1" applyFont="1" applyBorder="1" applyAlignment="1">
      <alignment horizontal="center" vertical="center"/>
    </xf>
    <xf numFmtId="3" fontId="6" fillId="0" borderId="1" xfId="10" applyNumberFormat="1" applyFont="1" applyFill="1" applyBorder="1" applyAlignment="1" applyProtection="1">
      <alignment horizontal="center" vertical="center"/>
      <protection locked="0"/>
    </xf>
    <xf numFmtId="3" fontId="6" fillId="0" borderId="1" xfId="10" applyNumberFormat="1" applyFont="1" applyFill="1" applyBorder="1" applyAlignment="1">
      <alignment horizontal="center" vertical="center"/>
    </xf>
    <xf numFmtId="4" fontId="6" fillId="0" borderId="0" xfId="6" applyNumberFormat="1" applyFont="1" applyBorder="1"/>
    <xf numFmtId="0" fontId="6" fillId="0" borderId="9" xfId="6" applyFont="1" applyFill="1" applyBorder="1" applyAlignment="1">
      <alignment horizontal="center" vertical="center"/>
    </xf>
    <xf numFmtId="0" fontId="6" fillId="0" borderId="1" xfId="6" applyFont="1" applyBorder="1" applyAlignment="1">
      <alignment vertical="center" wrapText="1"/>
    </xf>
    <xf numFmtId="0" fontId="6" fillId="0" borderId="3" xfId="6" applyFont="1" applyFill="1" applyBorder="1" applyAlignment="1">
      <alignment horizontal="center" vertical="center"/>
    </xf>
    <xf numFmtId="0" fontId="6" fillId="2" borderId="0" xfId="6" applyFont="1" applyFill="1"/>
    <xf numFmtId="0" fontId="6" fillId="2" borderId="0" xfId="6" applyFont="1" applyFill="1" applyBorder="1" applyAlignment="1">
      <alignment wrapText="1"/>
    </xf>
    <xf numFmtId="0" fontId="34" fillId="2" borderId="0" xfId="6" applyFont="1" applyFill="1"/>
    <xf numFmtId="0" fontId="6" fillId="0" borderId="0" xfId="11" applyFont="1" applyFill="1" applyAlignment="1">
      <alignment wrapText="1"/>
    </xf>
    <xf numFmtId="0" fontId="6" fillId="2" borderId="0" xfId="11" applyFont="1" applyFill="1" applyAlignment="1">
      <alignment wrapText="1"/>
    </xf>
    <xf numFmtId="0" fontId="6" fillId="0" borderId="0" xfId="6" applyFont="1" applyFill="1" applyAlignment="1">
      <alignment wrapText="1"/>
    </xf>
    <xf numFmtId="0" fontId="34" fillId="0" borderId="0" xfId="6" applyFont="1" applyFill="1"/>
    <xf numFmtId="0" fontId="6" fillId="2" borderId="0" xfId="6" applyFont="1" applyFill="1" applyAlignment="1">
      <alignment wrapText="1"/>
    </xf>
    <xf numFmtId="0" fontId="20" fillId="0" borderId="0" xfId="6" applyFont="1" applyFill="1"/>
    <xf numFmtId="0" fontId="20" fillId="0" borderId="0" xfId="6" applyFont="1"/>
    <xf numFmtId="0" fontId="2" fillId="0" borderId="0" xfId="6" applyFont="1" applyFill="1"/>
    <xf numFmtId="0" fontId="6" fillId="0" borderId="0" xfId="6" applyFont="1" applyFill="1" applyAlignment="1">
      <alignment horizontal="left"/>
    </xf>
    <xf numFmtId="0" fontId="6" fillId="0" borderId="7" xfId="6" applyFont="1" applyFill="1" applyBorder="1" applyAlignment="1"/>
    <xf numFmtId="4" fontId="6" fillId="0" borderId="0" xfId="6" applyNumberFormat="1" applyFont="1" applyFill="1"/>
    <xf numFmtId="0" fontId="6" fillId="0" borderId="9" xfId="6" applyFont="1" applyFill="1" applyBorder="1" applyAlignment="1">
      <alignment horizontal="center" vertical="center"/>
    </xf>
    <xf numFmtId="0" fontId="26" fillId="0" borderId="0" xfId="6" applyFont="1" applyFill="1"/>
    <xf numFmtId="49" fontId="6" fillId="0" borderId="1" xfId="6" applyNumberFormat="1" applyFont="1" applyFill="1" applyBorder="1" applyAlignment="1">
      <alignment horizontal="center" vertical="center"/>
    </xf>
    <xf numFmtId="0" fontId="6" fillId="0" borderId="1" xfId="6" applyFont="1" applyFill="1" applyBorder="1" applyAlignment="1">
      <alignment vertical="center" wrapText="1"/>
    </xf>
    <xf numFmtId="0" fontId="6" fillId="0" borderId="1" xfId="6" applyFont="1" applyFill="1" applyBorder="1" applyAlignment="1">
      <alignment horizontal="center" vertical="center" wrapText="1"/>
    </xf>
    <xf numFmtId="0" fontId="29" fillId="0" borderId="0" xfId="6" applyFont="1" applyFill="1"/>
    <xf numFmtId="0" fontId="35" fillId="0" borderId="9" xfId="6" applyFont="1" applyFill="1" applyBorder="1" applyAlignment="1">
      <alignment horizontal="center" vertical="center"/>
    </xf>
    <xf numFmtId="0" fontId="15" fillId="0" borderId="1" xfId="6" applyFont="1" applyFill="1" applyBorder="1" applyAlignment="1">
      <alignment vertical="center" wrapText="1"/>
    </xf>
    <xf numFmtId="0" fontId="15" fillId="0" borderId="9" xfId="6" applyFont="1" applyFill="1" applyBorder="1" applyAlignment="1">
      <alignment horizontal="center" vertical="center"/>
    </xf>
    <xf numFmtId="4" fontId="2" fillId="0" borderId="0" xfId="6" applyNumberFormat="1" applyFont="1" applyFill="1"/>
    <xf numFmtId="0" fontId="6" fillId="0" borderId="0" xfId="6" applyFont="1" applyFill="1" applyBorder="1"/>
    <xf numFmtId="0" fontId="6" fillId="0" borderId="0" xfId="6" applyFont="1" applyFill="1" applyAlignment="1">
      <alignment horizontal="left" wrapText="1"/>
    </xf>
    <xf numFmtId="0" fontId="6" fillId="0" borderId="0" xfId="6" applyFont="1" applyFill="1" applyBorder="1" applyAlignment="1">
      <alignment horizontal="left"/>
    </xf>
    <xf numFmtId="0" fontId="6" fillId="0" borderId="1"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horizontal="justify" vertical="top" wrapText="1"/>
    </xf>
    <xf numFmtId="0" fontId="6" fillId="0" borderId="1" xfId="2" applyFont="1" applyFill="1" applyBorder="1" applyAlignment="1">
      <alignment horizontal="left" vertical="center" wrapText="1"/>
    </xf>
    <xf numFmtId="165" fontId="6" fillId="0" borderId="0" xfId="6" applyNumberFormat="1" applyFont="1" applyFill="1"/>
    <xf numFmtId="0" fontId="6" fillId="0" borderId="1" xfId="6" applyFont="1" applyFill="1" applyBorder="1" applyAlignment="1">
      <alignment horizontal="left" vertical="top" wrapText="1"/>
    </xf>
    <xf numFmtId="3" fontId="6" fillId="0" borderId="1" xfId="6" applyNumberFormat="1" applyFont="1" applyFill="1" applyBorder="1" applyAlignment="1">
      <alignment horizontal="center" vertical="center" wrapText="1"/>
    </xf>
    <xf numFmtId="0" fontId="6" fillId="0" borderId="0" xfId="6" applyFont="1" applyFill="1" applyBorder="1" applyAlignment="1">
      <alignment wrapText="1"/>
    </xf>
    <xf numFmtId="0" fontId="2" fillId="0" borderId="0" xfId="0" applyFont="1" applyFill="1"/>
    <xf numFmtId="4" fontId="2" fillId="0" borderId="0" xfId="0" applyNumberFormat="1" applyFont="1" applyFill="1"/>
    <xf numFmtId="0" fontId="2" fillId="0" borderId="0" xfId="0" applyFont="1" applyFill="1" applyAlignment="1">
      <alignment horizontal="left"/>
    </xf>
    <xf numFmtId="4" fontId="4" fillId="0" borderId="0" xfId="0" applyNumberFormat="1" applyFont="1" applyFill="1" applyAlignment="1">
      <alignment horizontal="center"/>
    </xf>
    <xf numFmtId="0" fontId="4" fillId="0" borderId="0" xfId="0" applyFont="1" applyFill="1" applyAlignment="1">
      <alignment horizontal="center"/>
    </xf>
    <xf numFmtId="0" fontId="4" fillId="0" borderId="0" xfId="0" applyFont="1" applyFill="1" applyAlignment="1">
      <alignment horizontal="left"/>
    </xf>
    <xf numFmtId="0" fontId="6" fillId="0" borderId="0" xfId="0" applyFont="1" applyFill="1" applyAlignment="1">
      <alignment horizontal="left"/>
    </xf>
    <xf numFmtId="0" fontId="4" fillId="0" borderId="0" xfId="0" applyFont="1" applyFill="1" applyBorder="1" applyAlignment="1">
      <alignment horizontal="center"/>
    </xf>
    <xf numFmtId="164" fontId="4" fillId="0" borderId="0" xfId="0" applyNumberFormat="1" applyFont="1" applyFill="1" applyAlignment="1">
      <alignment horizontal="center"/>
    </xf>
    <xf numFmtId="0" fontId="8" fillId="0" borderId="0" xfId="0" applyFont="1" applyFill="1" applyAlignment="1">
      <alignment horizontal="center"/>
    </xf>
    <xf numFmtId="4" fontId="4" fillId="0" borderId="0" xfId="1" applyNumberFormat="1" applyFont="1" applyFill="1" applyAlignment="1">
      <alignment horizontal="center"/>
    </xf>
    <xf numFmtId="164" fontId="8" fillId="0" borderId="0" xfId="0" applyNumberFormat="1" applyFont="1" applyFill="1" applyAlignment="1">
      <alignment horizontal="center"/>
    </xf>
    <xf numFmtId="4" fontId="8" fillId="0" borderId="0" xfId="0" applyNumberFormat="1" applyFont="1" applyFill="1" applyAlignment="1">
      <alignment horizontal="center"/>
    </xf>
    <xf numFmtId="4" fontId="9" fillId="0" borderId="0" xfId="0" applyNumberFormat="1" applyFont="1" applyFill="1"/>
    <xf numFmtId="0" fontId="6" fillId="0" borderId="1" xfId="0" applyFont="1" applyFill="1" applyBorder="1" applyAlignment="1">
      <alignment horizontal="center" vertical="center"/>
    </xf>
    <xf numFmtId="0" fontId="6" fillId="0" borderId="1" xfId="0" applyFont="1" applyFill="1" applyBorder="1" applyAlignment="1">
      <alignment horizontal="center"/>
    </xf>
    <xf numFmtId="4" fontId="6" fillId="0" borderId="1" xfId="0" applyNumberFormat="1" applyFont="1" applyFill="1" applyBorder="1" applyAlignment="1">
      <alignment horizont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xf>
    <xf numFmtId="4" fontId="6" fillId="0" borderId="1" xfId="0" applyNumberFormat="1" applyFont="1" applyFill="1" applyBorder="1" applyAlignment="1">
      <alignment horizontal="left" vertical="center"/>
    </xf>
    <xf numFmtId="0" fontId="14" fillId="0" borderId="0" xfId="0" applyFont="1" applyFill="1"/>
    <xf numFmtId="0" fontId="6" fillId="0" borderId="1" xfId="0" applyFont="1" applyFill="1" applyBorder="1" applyAlignment="1">
      <alignment horizontal="left" vertical="center" wrapText="1"/>
    </xf>
    <xf numFmtId="0" fontId="2" fillId="0" borderId="0" xfId="0" applyFont="1" applyFill="1" applyBorder="1"/>
    <xf numFmtId="0" fontId="2" fillId="0" borderId="0" xfId="0" applyFont="1" applyFill="1" applyBorder="1" applyAlignment="1">
      <alignment vertical="center" wrapText="1"/>
    </xf>
    <xf numFmtId="0" fontId="2" fillId="0" borderId="0" xfId="0" applyFont="1" applyFill="1" applyBorder="1" applyAlignment="1">
      <alignment horizontal="left" wrapText="1"/>
    </xf>
    <xf numFmtId="0" fontId="6" fillId="0" borderId="0" xfId="0" applyFont="1" applyFill="1"/>
    <xf numFmtId="4" fontId="6" fillId="0" borderId="0" xfId="0" applyNumberFormat="1" applyFont="1" applyFill="1"/>
    <xf numFmtId="3" fontId="6" fillId="2"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10" fillId="2" borderId="1" xfId="0" applyNumberFormat="1" applyFont="1" applyFill="1" applyBorder="1" applyAlignment="1">
      <alignment horizontal="center" vertical="center"/>
    </xf>
    <xf numFmtId="3" fontId="6" fillId="0" borderId="1" xfId="0" applyNumberFormat="1" applyFont="1" applyBorder="1" applyAlignment="1">
      <alignment horizontal="center" vertical="center" wrapText="1"/>
    </xf>
    <xf numFmtId="3" fontId="6" fillId="2" borderId="1" xfId="1" applyNumberFormat="1" applyFont="1" applyFill="1" applyBorder="1" applyAlignment="1">
      <alignment horizontal="center" vertical="center"/>
    </xf>
    <xf numFmtId="3" fontId="6" fillId="2" borderId="1" xfId="3" applyNumberFormat="1" applyFont="1" applyFill="1" applyBorder="1" applyAlignment="1">
      <alignment horizontal="center" vertical="center" wrapText="1"/>
    </xf>
    <xf numFmtId="10" fontId="6" fillId="2" borderId="1" xfId="3" applyNumberFormat="1" applyFont="1" applyFill="1" applyBorder="1" applyAlignment="1">
      <alignment horizontal="center" vertical="center"/>
    </xf>
    <xf numFmtId="3" fontId="6" fillId="0" borderId="1" xfId="0" quotePrefix="1" applyNumberFormat="1" applyFont="1" applyFill="1" applyBorder="1" applyAlignment="1">
      <alignment horizontal="center" vertical="center"/>
    </xf>
    <xf numFmtId="3" fontId="6" fillId="0" borderId="1" xfId="3" applyNumberFormat="1" applyFont="1" applyFill="1" applyBorder="1" applyAlignment="1">
      <alignment horizontal="center" vertical="center" wrapText="1"/>
    </xf>
    <xf numFmtId="3" fontId="6" fillId="0" borderId="9" xfId="6" applyNumberFormat="1" applyFont="1" applyFill="1" applyBorder="1" applyAlignment="1">
      <alignment horizontal="center" vertical="center"/>
    </xf>
    <xf numFmtId="3" fontId="35" fillId="0" borderId="9" xfId="6" applyNumberFormat="1" applyFont="1" applyFill="1" applyBorder="1" applyAlignment="1">
      <alignment horizontal="center" vertical="center"/>
    </xf>
    <xf numFmtId="3" fontId="6" fillId="0" borderId="9" xfId="10" applyNumberFormat="1" applyFont="1" applyFill="1" applyBorder="1" applyAlignment="1">
      <alignment horizontal="center" vertical="center"/>
    </xf>
    <xf numFmtId="3" fontId="20" fillId="0" borderId="9" xfId="6" applyNumberFormat="1" applyFont="1" applyFill="1" applyBorder="1" applyAlignment="1">
      <alignment horizontal="center" vertical="center" wrapText="1"/>
    </xf>
    <xf numFmtId="3" fontId="6" fillId="0" borderId="2" xfId="6" applyNumberFormat="1" applyFont="1" applyFill="1" applyBorder="1" applyAlignment="1">
      <alignment horizontal="center" vertical="center"/>
    </xf>
    <xf numFmtId="3" fontId="6" fillId="0" borderId="3" xfId="6" applyNumberFormat="1" applyFont="1" applyFill="1" applyBorder="1" applyAlignment="1">
      <alignment horizontal="center" vertical="center"/>
    </xf>
    <xf numFmtId="3" fontId="20" fillId="0"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4"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6" fillId="2" borderId="1" xfId="0" applyFont="1" applyFill="1" applyBorder="1" applyAlignment="1">
      <alignment horizontal="left" vertical="top" wrapText="1"/>
    </xf>
    <xf numFmtId="10" fontId="6" fillId="2" borderId="1" xfId="2" applyNumberFormat="1" applyFont="1" applyFill="1" applyBorder="1" applyAlignment="1">
      <alignment horizontal="left" vertical="center" wrapText="1"/>
    </xf>
    <xf numFmtId="0" fontId="6" fillId="0" borderId="1" xfId="0" quotePrefix="1" applyFont="1" applyBorder="1" applyAlignment="1">
      <alignment horizontal="left" vertical="top" wrapText="1"/>
    </xf>
    <xf numFmtId="0" fontId="6" fillId="2" borderId="1" xfId="0" applyFont="1" applyFill="1" applyBorder="1" applyAlignment="1">
      <alignment horizontal="left" vertical="center" wrapText="1"/>
    </xf>
    <xf numFmtId="0" fontId="10" fillId="0" borderId="1" xfId="0" applyFont="1" applyBorder="1" applyAlignment="1">
      <alignment horizontal="left" vertical="top" wrapText="1"/>
    </xf>
    <xf numFmtId="0" fontId="10" fillId="2" borderId="1" xfId="0" quotePrefix="1" applyFont="1" applyFill="1" applyBorder="1" applyAlignment="1">
      <alignment horizontal="left" vertical="top" wrapText="1"/>
    </xf>
    <xf numFmtId="0" fontId="6" fillId="0" borderId="1" xfId="0" applyFont="1" applyBorder="1" applyAlignment="1">
      <alignment horizontal="left" vertical="top" wrapText="1"/>
    </xf>
    <xf numFmtId="0" fontId="36" fillId="0" borderId="0" xfId="4" applyFont="1" applyFill="1"/>
    <xf numFmtId="0" fontId="19" fillId="0" borderId="0" xfId="4" applyFont="1" applyFill="1"/>
    <xf numFmtId="0" fontId="14" fillId="0" borderId="0" xfId="4" applyFont="1" applyFill="1"/>
    <xf numFmtId="0" fontId="22" fillId="0" borderId="0" xfId="4" applyFont="1" applyFill="1"/>
    <xf numFmtId="4" fontId="36" fillId="0" borderId="0" xfId="4" applyNumberFormat="1" applyFont="1" applyFill="1"/>
    <xf numFmtId="4" fontId="25" fillId="0" borderId="0" xfId="4" applyNumberFormat="1" applyFont="1" applyFill="1"/>
    <xf numFmtId="10" fontId="36" fillId="0" borderId="0" xfId="4" applyNumberFormat="1" applyFont="1" applyFill="1"/>
    <xf numFmtId="3" fontId="6" fillId="2" borderId="1" xfId="2" applyNumberFormat="1" applyFont="1" applyFill="1" applyBorder="1" applyAlignment="1">
      <alignment horizontal="center" vertical="center"/>
    </xf>
    <xf numFmtId="3" fontId="23" fillId="2" borderId="1" xfId="4" applyNumberFormat="1" applyFont="1" applyFill="1" applyBorder="1" applyAlignment="1">
      <alignment horizontal="center" vertical="center"/>
    </xf>
    <xf numFmtId="10" fontId="6" fillId="2" borderId="1" xfId="4" applyNumberFormat="1" applyFont="1" applyFill="1" applyBorder="1" applyAlignment="1">
      <alignment vertical="center" wrapText="1"/>
    </xf>
    <xf numFmtId="0" fontId="6" fillId="0" borderId="1" xfId="6" applyFont="1" applyBorder="1"/>
    <xf numFmtId="0" fontId="6" fillId="0" borderId="1" xfId="8" applyFont="1" applyFill="1" applyBorder="1" applyAlignment="1" applyProtection="1">
      <alignment horizontal="left" vertical="top" wrapText="1"/>
    </xf>
    <xf numFmtId="166" fontId="6" fillId="0" borderId="1" xfId="0" applyNumberFormat="1" applyFont="1" applyFill="1" applyBorder="1" applyAlignment="1">
      <alignment horizontal="center" vertical="center"/>
    </xf>
    <xf numFmtId="3" fontId="6" fillId="2" borderId="9" xfId="6" applyNumberFormat="1" applyFont="1" applyFill="1" applyBorder="1" applyAlignment="1">
      <alignment horizontal="center" vertical="center"/>
    </xf>
    <xf numFmtId="0" fontId="37" fillId="0" borderId="1" xfId="6" applyFont="1" applyFill="1" applyBorder="1" applyAlignment="1">
      <alignment vertical="center" wrapText="1"/>
    </xf>
    <xf numFmtId="3" fontId="6" fillId="0" borderId="9" xfId="0" applyNumberFormat="1" applyFont="1" applyFill="1" applyBorder="1" applyAlignment="1">
      <alignment horizontal="center" vertical="center"/>
    </xf>
    <xf numFmtId="3" fontId="37" fillId="0" borderId="9" xfId="6" applyNumberFormat="1" applyFont="1" applyFill="1" applyBorder="1" applyAlignment="1">
      <alignment horizontal="center" vertical="center"/>
    </xf>
    <xf numFmtId="3" fontId="6" fillId="0" borderId="1" xfId="0" applyNumberFormat="1" applyFont="1" applyFill="1" applyBorder="1" applyAlignment="1">
      <alignment horizontal="left" vertical="center"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0" xfId="0" applyFont="1" applyBorder="1" applyAlignment="1">
      <alignment vertical="center"/>
    </xf>
    <xf numFmtId="0" fontId="6" fillId="0" borderId="7" xfId="0" applyFont="1" applyBorder="1" applyAlignment="1">
      <alignment vertical="center"/>
    </xf>
    <xf numFmtId="49" fontId="6" fillId="0" borderId="7" xfId="0" applyNumberFormat="1" applyFont="1" applyBorder="1" applyAlignment="1">
      <alignment vertical="center"/>
    </xf>
    <xf numFmtId="49" fontId="6" fillId="0" borderId="0" xfId="0" applyNumberFormat="1" applyFont="1" applyBorder="1" applyAlignment="1">
      <alignment vertical="center"/>
    </xf>
    <xf numFmtId="49" fontId="6" fillId="0" borderId="8" xfId="0" applyNumberFormat="1" applyFont="1" applyBorder="1" applyAlignment="1">
      <alignment vertical="center"/>
    </xf>
    <xf numFmtId="0" fontId="6" fillId="0" borderId="4" xfId="0" applyFont="1" applyBorder="1" applyAlignment="1">
      <alignment horizontal="center" vertical="center" wrapText="1"/>
    </xf>
    <xf numFmtId="0" fontId="6" fillId="0" borderId="12" xfId="0" applyFont="1" applyBorder="1" applyAlignment="1">
      <alignment horizontal="center" vertical="center"/>
    </xf>
    <xf numFmtId="0" fontId="6" fillId="0" borderId="9" xfId="0" applyFont="1" applyBorder="1" applyAlignment="1">
      <alignment horizontal="center" vertical="center"/>
    </xf>
    <xf numFmtId="49" fontId="6" fillId="0" borderId="9" xfId="0" applyNumberFormat="1" applyFont="1" applyBorder="1" applyAlignment="1">
      <alignment horizontal="center" vertical="center"/>
    </xf>
    <xf numFmtId="0" fontId="6" fillId="0" borderId="8" xfId="0" applyFont="1" applyBorder="1" applyAlignment="1">
      <alignment horizontal="justify" vertical="center" wrapText="1"/>
    </xf>
    <xf numFmtId="0" fontId="6" fillId="0" borderId="1" xfId="0" applyFont="1" applyBorder="1" applyAlignment="1">
      <alignment horizontal="center" vertical="center" wrapText="1"/>
    </xf>
    <xf numFmtId="49" fontId="6" fillId="2" borderId="9" xfId="0" applyNumberFormat="1" applyFont="1" applyFill="1" applyBorder="1" applyAlignment="1">
      <alignment vertical="center"/>
    </xf>
    <xf numFmtId="0" fontId="6" fillId="2" borderId="8" xfId="0" applyFont="1" applyFill="1" applyBorder="1" applyAlignment="1">
      <alignment horizontal="justify" vertical="center" wrapText="1"/>
    </xf>
    <xf numFmtId="0" fontId="6" fillId="2" borderId="9" xfId="0" applyFont="1" applyFill="1" applyBorder="1" applyAlignment="1">
      <alignment horizontal="center" vertical="center"/>
    </xf>
    <xf numFmtId="3" fontId="6" fillId="2" borderId="9"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3" fontId="6" fillId="2" borderId="1" xfId="0" applyNumberFormat="1" applyFont="1" applyFill="1" applyBorder="1" applyAlignment="1">
      <alignment horizontal="left" vertical="center" wrapText="1"/>
    </xf>
    <xf numFmtId="3" fontId="6" fillId="2" borderId="1" xfId="0" applyNumberFormat="1" applyFont="1" applyFill="1" applyBorder="1" applyAlignment="1">
      <alignment vertical="center" wrapText="1"/>
    </xf>
    <xf numFmtId="4" fontId="6" fillId="2" borderId="9"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3" fontId="6" fillId="2" borderId="4" xfId="0" applyNumberFormat="1" applyFont="1" applyFill="1" applyBorder="1" applyAlignment="1">
      <alignment horizontal="center" vertical="center"/>
    </xf>
    <xf numFmtId="166" fontId="6" fillId="2" borderId="9" xfId="0" applyNumberFormat="1" applyFont="1" applyFill="1" applyBorder="1" applyAlignment="1">
      <alignment horizontal="center" vertical="center"/>
    </xf>
    <xf numFmtId="0" fontId="3"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left" vertical="center" wrapText="1"/>
    </xf>
    <xf numFmtId="4" fontId="6" fillId="0" borderId="2" xfId="0" applyNumberFormat="1" applyFont="1" applyFill="1" applyBorder="1" applyAlignment="1">
      <alignment horizontal="left" vertical="center" wrapText="1"/>
    </xf>
    <xf numFmtId="4" fontId="6" fillId="0" borderId="6" xfId="0" applyNumberFormat="1" applyFont="1" applyFill="1" applyBorder="1" applyAlignment="1">
      <alignment horizontal="left" vertical="center" wrapText="1"/>
    </xf>
    <xf numFmtId="4" fontId="6" fillId="0" borderId="3" xfId="0" applyNumberFormat="1" applyFont="1" applyFill="1" applyBorder="1" applyAlignment="1">
      <alignment horizontal="left" vertical="center" wrapText="1"/>
    </xf>
    <xf numFmtId="4" fontId="6" fillId="0" borderId="2" xfId="0" applyNumberFormat="1" applyFont="1" applyBorder="1" applyAlignment="1">
      <alignment horizontal="left" vertical="center" wrapText="1"/>
    </xf>
    <xf numFmtId="4" fontId="6" fillId="0" borderId="6"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2" xfId="0" applyNumberFormat="1" applyFont="1" applyFill="1" applyBorder="1" applyAlignment="1">
      <alignment horizontal="center" vertical="center" wrapText="1"/>
    </xf>
    <xf numFmtId="4" fontId="6" fillId="0" borderId="6"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0" fontId="6" fillId="0" borderId="4" xfId="0" applyFont="1" applyBorder="1" applyAlignment="1">
      <alignment horizontal="center"/>
    </xf>
    <xf numFmtId="0" fontId="6" fillId="0" borderId="5"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23" fillId="0" borderId="0" xfId="4" applyFont="1" applyAlignment="1">
      <alignment horizontal="center"/>
    </xf>
    <xf numFmtId="0" fontId="6" fillId="0" borderId="2" xfId="4" applyFont="1" applyBorder="1" applyAlignment="1">
      <alignment horizontal="center" vertical="center" wrapText="1"/>
    </xf>
    <xf numFmtId="0" fontId="6" fillId="0" borderId="3" xfId="4" applyFont="1" applyBorder="1" applyAlignment="1">
      <alignment horizontal="center" vertical="center" wrapText="1"/>
    </xf>
    <xf numFmtId="0" fontId="6" fillId="0" borderId="1"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28" fillId="0" borderId="0" xfId="4" applyFont="1" applyAlignment="1">
      <alignment horizontal="justify" wrapText="1"/>
    </xf>
    <xf numFmtId="0" fontId="6" fillId="0" borderId="0" xfId="4" applyFont="1" applyAlignment="1">
      <alignment horizontal="justify" wrapText="1"/>
    </xf>
    <xf numFmtId="0" fontId="23" fillId="0" borderId="0" xfId="0" applyFont="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3" fontId="6" fillId="2" borderId="4" xfId="0" applyNumberFormat="1" applyFont="1" applyFill="1" applyBorder="1" applyAlignment="1">
      <alignment horizontal="center" vertical="center"/>
    </xf>
    <xf numFmtId="0" fontId="38" fillId="2" borderId="13" xfId="0" applyFont="1" applyFill="1" applyBorder="1" applyAlignment="1">
      <alignment horizontal="center" vertical="center"/>
    </xf>
    <xf numFmtId="0" fontId="38" fillId="2" borderId="12" xfId="0" applyFont="1" applyFill="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6" fillId="0" borderId="1" xfId="0" applyFont="1" applyBorder="1" applyAlignment="1">
      <alignment horizontal="center" vertical="center"/>
    </xf>
    <xf numFmtId="0" fontId="28" fillId="0" borderId="0" xfId="0" applyFont="1" applyAlignment="1">
      <alignment horizontal="justify" vertical="center" wrapText="1"/>
    </xf>
    <xf numFmtId="0" fontId="6" fillId="0" borderId="0" xfId="0" applyFont="1" applyAlignment="1">
      <alignment horizontal="justify" vertical="center" wrapText="1"/>
    </xf>
    <xf numFmtId="0" fontId="6" fillId="2" borderId="0" xfId="6" applyFont="1" applyFill="1" applyAlignment="1">
      <alignment horizontal="left" wrapText="1"/>
    </xf>
    <xf numFmtId="0" fontId="23" fillId="0" borderId="0" xfId="6" applyFont="1" applyAlignment="1">
      <alignment horizontal="center"/>
    </xf>
    <xf numFmtId="0" fontId="6" fillId="0" borderId="1" xfId="6" applyFont="1" applyBorder="1" applyAlignment="1">
      <alignment horizontal="center" vertical="center" wrapText="1"/>
    </xf>
    <xf numFmtId="0" fontId="6" fillId="0" borderId="1" xfId="6" applyFont="1" applyBorder="1" applyAlignment="1">
      <alignment horizontal="center" vertical="center"/>
    </xf>
    <xf numFmtId="3" fontId="6" fillId="0" borderId="1" xfId="6" applyNumberFormat="1" applyFont="1" applyFill="1" applyBorder="1" applyAlignment="1">
      <alignment horizontal="center" vertical="center"/>
    </xf>
    <xf numFmtId="0" fontId="6" fillId="2" borderId="0" xfId="11" applyFont="1" applyFill="1" applyAlignment="1">
      <alignment horizontal="left" wrapText="1"/>
    </xf>
    <xf numFmtId="0" fontId="6" fillId="0" borderId="0" xfId="6" applyFont="1" applyFill="1" applyAlignment="1">
      <alignment horizontal="left" wrapText="1"/>
    </xf>
    <xf numFmtId="3" fontId="6" fillId="0" borderId="2" xfId="6" applyNumberFormat="1" applyFont="1" applyFill="1" applyBorder="1" applyAlignment="1">
      <alignment horizontal="center" vertical="center"/>
    </xf>
    <xf numFmtId="3" fontId="6" fillId="0" borderId="6" xfId="6" applyNumberFormat="1" applyFont="1" applyFill="1" applyBorder="1" applyAlignment="1">
      <alignment horizontal="center" vertical="center"/>
    </xf>
    <xf numFmtId="3" fontId="6" fillId="0" borderId="3" xfId="6" applyNumberFormat="1" applyFont="1" applyFill="1" applyBorder="1" applyAlignment="1">
      <alignment horizontal="center" vertical="center"/>
    </xf>
    <xf numFmtId="0" fontId="23" fillId="0" borderId="0" xfId="6" applyFont="1" applyFill="1" applyAlignment="1">
      <alignment horizontal="center"/>
    </xf>
    <xf numFmtId="49" fontId="6" fillId="0" borderId="7" xfId="6" applyNumberFormat="1" applyFont="1" applyFill="1" applyBorder="1" applyAlignment="1">
      <alignment horizontal="left"/>
    </xf>
    <xf numFmtId="49" fontId="6" fillId="0" borderId="8" xfId="6" applyNumberFormat="1" applyFont="1" applyFill="1" applyBorder="1" applyAlignment="1">
      <alignment horizontal="left"/>
    </xf>
    <xf numFmtId="0" fontId="6" fillId="0" borderId="2" xfId="6" applyFont="1" applyFill="1" applyBorder="1" applyAlignment="1">
      <alignment horizontal="center" vertical="center" wrapText="1"/>
    </xf>
    <xf numFmtId="0" fontId="6" fillId="0" borderId="3" xfId="6" applyFont="1" applyFill="1" applyBorder="1" applyAlignment="1">
      <alignment horizontal="center" vertical="center" wrapText="1"/>
    </xf>
    <xf numFmtId="0" fontId="6" fillId="0" borderId="9" xfId="6" applyFont="1" applyFill="1" applyBorder="1" applyAlignment="1">
      <alignment horizontal="center" vertical="center"/>
    </xf>
    <xf numFmtId="0" fontId="6" fillId="0" borderId="8" xfId="6" applyFont="1" applyFill="1" applyBorder="1" applyAlignment="1">
      <alignment horizontal="center" vertical="center"/>
    </xf>
    <xf numFmtId="0" fontId="6" fillId="0" borderId="1" xfId="6" applyFont="1" applyFill="1" applyBorder="1" applyAlignment="1">
      <alignment horizontal="center" vertical="center" wrapText="1"/>
    </xf>
    <xf numFmtId="0" fontId="28" fillId="0" borderId="0" xfId="6" applyFont="1" applyFill="1" applyAlignment="1">
      <alignment horizontal="justify" wrapText="1"/>
    </xf>
    <xf numFmtId="0" fontId="6" fillId="0" borderId="0" xfId="6" applyFont="1" applyFill="1" applyAlignment="1">
      <alignment horizontal="justify" wrapText="1"/>
    </xf>
    <xf numFmtId="0" fontId="6" fillId="0" borderId="1" xfId="6" applyFont="1" applyFill="1" applyBorder="1" applyAlignment="1">
      <alignment horizontal="center" vertical="center"/>
    </xf>
    <xf numFmtId="0" fontId="6" fillId="0" borderId="2" xfId="6" applyFont="1" applyFill="1" applyBorder="1" applyAlignment="1">
      <alignment horizontal="center" vertical="center"/>
    </xf>
    <xf numFmtId="0" fontId="6" fillId="0" borderId="3" xfId="6" applyFont="1" applyFill="1" applyBorder="1" applyAlignment="1">
      <alignment horizontal="center" vertical="center"/>
    </xf>
    <xf numFmtId="0" fontId="6" fillId="0" borderId="10" xfId="6" applyFont="1" applyFill="1" applyBorder="1" applyAlignment="1">
      <alignment horizontal="center" vertical="center"/>
    </xf>
    <xf numFmtId="0" fontId="6" fillId="0" borderId="2" xfId="6" applyFont="1" applyFill="1" applyBorder="1" applyAlignment="1">
      <alignment horizontal="left" vertical="center" wrapText="1"/>
    </xf>
    <xf numFmtId="0" fontId="6" fillId="0" borderId="3" xfId="6" applyFont="1" applyFill="1" applyBorder="1" applyAlignment="1">
      <alignment horizontal="left" vertical="center" wrapText="1"/>
    </xf>
    <xf numFmtId="3" fontId="6" fillId="0" borderId="2" xfId="6" applyNumberFormat="1" applyFont="1" applyFill="1" applyBorder="1" applyAlignment="1">
      <alignment horizontal="center" vertical="center" wrapText="1"/>
    </xf>
    <xf numFmtId="3" fontId="6" fillId="0" borderId="6" xfId="6" applyNumberFormat="1" applyFont="1" applyFill="1" applyBorder="1" applyAlignment="1">
      <alignment horizontal="center" vertical="center" wrapText="1"/>
    </xf>
    <xf numFmtId="3" fontId="6" fillId="0" borderId="3" xfId="6" applyNumberFormat="1" applyFont="1" applyFill="1" applyBorder="1" applyAlignment="1">
      <alignment horizontal="center" vertical="center" wrapText="1"/>
    </xf>
    <xf numFmtId="0" fontId="6" fillId="0" borderId="0" xfId="11" applyFont="1" applyFill="1" applyAlignment="1">
      <alignment horizontal="left" wrapText="1"/>
    </xf>
    <xf numFmtId="0" fontId="3" fillId="0" borderId="0" xfId="0" applyFont="1" applyFill="1" applyAlignment="1">
      <alignment horizont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0" xfId="0" applyFont="1" applyFill="1" applyAlignment="1">
      <alignment horizontal="left" vertical="center" wrapText="1"/>
    </xf>
    <xf numFmtId="3" fontId="6" fillId="0" borderId="2" xfId="0" applyNumberFormat="1" applyFont="1" applyFill="1" applyBorder="1" applyAlignment="1">
      <alignment horizontal="center" vertical="center"/>
    </xf>
    <xf numFmtId="3" fontId="6" fillId="0" borderId="6"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166" fontId="6" fillId="0" borderId="1" xfId="3" applyNumberFormat="1" applyFont="1" applyFill="1" applyBorder="1" applyAlignment="1">
      <alignment horizontal="center" vertical="center"/>
    </xf>
  </cellXfs>
  <cellStyles count="12">
    <cellStyle name="ЗаголовокСтолбца" xfId="9"/>
    <cellStyle name="Обычный" xfId="0" builtinId="0"/>
    <cellStyle name="Обычный 10" xfId="4"/>
    <cellStyle name="Обычный 10 2 3" xfId="6"/>
    <cellStyle name="Обычный 11 2" xfId="2"/>
    <cellStyle name="Обычный 12 6" xfId="7"/>
    <cellStyle name="Обычный 2 2 2" xfId="8"/>
    <cellStyle name="Обычный_Лист1" xfId="11"/>
    <cellStyle name="Процентный 10" xfId="3"/>
    <cellStyle name="Финансовый" xfId="1" builtinId="3"/>
    <cellStyle name="Финансовый 10" xfId="5"/>
    <cellStyle name="Финансовый 13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44823</xdr:colOff>
      <xdr:row>33</xdr:row>
      <xdr:rowOff>571499</xdr:rowOff>
    </xdr:from>
    <xdr:to>
      <xdr:col>3</xdr:col>
      <xdr:colOff>974911</xdr:colOff>
      <xdr:row>33</xdr:row>
      <xdr:rowOff>784411</xdr:rowOff>
    </xdr:to>
    <xdr:sp macro="" textlink="">
      <xdr:nvSpPr>
        <xdr:cNvPr id="7" name="Прямоугольник 6"/>
        <xdr:cNvSpPr/>
      </xdr:nvSpPr>
      <xdr:spPr>
        <a:xfrm>
          <a:off x="5493123" y="7829549"/>
          <a:ext cx="930088"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33</xdr:row>
      <xdr:rowOff>571499</xdr:rowOff>
    </xdr:from>
    <xdr:to>
      <xdr:col>3</xdr:col>
      <xdr:colOff>974911</xdr:colOff>
      <xdr:row>33</xdr:row>
      <xdr:rowOff>784411</xdr:rowOff>
    </xdr:to>
    <xdr:sp macro="" textlink="">
      <xdr:nvSpPr>
        <xdr:cNvPr id="15" name="Прямоугольник 14"/>
        <xdr:cNvSpPr/>
      </xdr:nvSpPr>
      <xdr:spPr>
        <a:xfrm>
          <a:off x="5493123" y="7829549"/>
          <a:ext cx="930088"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7;&#1086;&#1075;&#1083;&#1072;&#1089;&#1086;&#1074;&#1072;&#1085;&#1086;%20&#1101;&#1082;&#1086;&#1085;&#1086;&#1084;&#1080;&#1089;&#1090;&#1099;/&#1043;&#1040;&#1069;&#1057;_&#1057;&#1090;&#1088;&#1091;&#1082;&#1090;&#1091;&#1088;&#1072;&#1047;&#1072;&#1090;&#1088;&#1072;&#1090;(&#1058;&#1041;&#1056;)2019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акт"/>
      <sheetName val="ГАЭС"/>
      <sheetName val="расчёт факт"/>
      <sheetName val="смета"/>
      <sheetName val="91 сч"/>
    </sheetNames>
    <sheetDataSet>
      <sheetData sheetId="0" refreshError="1"/>
      <sheetData sheetId="1" refreshError="1"/>
      <sheetData sheetId="2">
        <row r="45">
          <cell r="L45">
            <v>544.7094230288551</v>
          </cell>
        </row>
        <row r="50">
          <cell r="L50">
            <v>78785.407633565264</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9"/>
  <sheetViews>
    <sheetView topLeftCell="A43" zoomScale="82" zoomScaleNormal="82" workbookViewId="0">
      <selection activeCell="F56" sqref="F56"/>
    </sheetView>
  </sheetViews>
  <sheetFormatPr defaultColWidth="9.1796875" defaultRowHeight="14" x14ac:dyDescent="0.3"/>
  <cols>
    <col min="1" max="1" width="9.1796875" style="1" customWidth="1"/>
    <col min="2" max="2" width="53.26953125" style="1" customWidth="1"/>
    <col min="3" max="3" width="12.54296875" style="1" customWidth="1"/>
    <col min="4" max="4" width="15.1796875" style="1" bestFit="1" customWidth="1"/>
    <col min="5" max="5" width="16" style="1" bestFit="1" customWidth="1"/>
    <col min="6" max="6" width="56.26953125" style="1" customWidth="1"/>
    <col min="7" max="7" width="9.1796875" style="1"/>
    <col min="8" max="8" width="15.26953125" style="1" bestFit="1" customWidth="1"/>
    <col min="9" max="9" width="9.1796875" style="1"/>
    <col min="10" max="11" width="10" style="1" bestFit="1" customWidth="1"/>
    <col min="12" max="16384" width="9.1796875" style="1"/>
  </cols>
  <sheetData>
    <row r="1" spans="1:6" x14ac:dyDescent="0.3">
      <c r="F1" s="1" t="s">
        <v>0</v>
      </c>
    </row>
    <row r="2" spans="1:6" x14ac:dyDescent="0.3">
      <c r="F2" s="1" t="s">
        <v>1</v>
      </c>
    </row>
    <row r="3" spans="1:6" x14ac:dyDescent="0.3">
      <c r="F3" s="1" t="s">
        <v>2</v>
      </c>
    </row>
    <row r="5" spans="1:6" hidden="1" x14ac:dyDescent="0.3"/>
    <row r="7" spans="1:6" ht="17.5" x14ac:dyDescent="0.35">
      <c r="A7" s="320" t="s">
        <v>3</v>
      </c>
      <c r="B7" s="320"/>
      <c r="C7" s="320"/>
      <c r="D7" s="320"/>
      <c r="E7" s="320"/>
      <c r="F7" s="320"/>
    </row>
    <row r="8" spans="1:6" ht="17.5" x14ac:dyDescent="0.35">
      <c r="A8" s="320" t="s">
        <v>4</v>
      </c>
      <c r="B8" s="320"/>
      <c r="C8" s="320"/>
      <c r="D8" s="320"/>
      <c r="E8" s="320"/>
      <c r="F8" s="320"/>
    </row>
    <row r="9" spans="1:6" ht="17.5" x14ac:dyDescent="0.35">
      <c r="A9" s="320" t="s">
        <v>5</v>
      </c>
      <c r="B9" s="320"/>
      <c r="C9" s="320"/>
      <c r="D9" s="320"/>
      <c r="E9" s="320"/>
      <c r="F9" s="320"/>
    </row>
    <row r="10" spans="1:6" ht="17.5" x14ac:dyDescent="0.35">
      <c r="A10" s="320" t="s">
        <v>6</v>
      </c>
      <c r="B10" s="320"/>
      <c r="C10" s="320"/>
      <c r="D10" s="320"/>
      <c r="E10" s="320"/>
      <c r="F10" s="320"/>
    </row>
    <row r="11" spans="1:6" x14ac:dyDescent="0.3">
      <c r="A11" s="2"/>
      <c r="B11" s="2"/>
      <c r="C11" s="2"/>
      <c r="D11" s="2"/>
      <c r="E11" s="2"/>
      <c r="F11" s="2"/>
    </row>
    <row r="12" spans="1:6" x14ac:dyDescent="0.3">
      <c r="A12" s="2"/>
      <c r="B12" s="2"/>
      <c r="C12" s="2"/>
      <c r="D12" s="2"/>
      <c r="E12" s="2"/>
      <c r="F12" s="2"/>
    </row>
    <row r="13" spans="1:6" ht="15.5" x14ac:dyDescent="0.35">
      <c r="A13" s="3" t="s">
        <v>7</v>
      </c>
      <c r="B13" s="4"/>
      <c r="C13" s="2"/>
      <c r="D13" s="2"/>
      <c r="E13" s="2"/>
      <c r="F13" s="2"/>
    </row>
    <row r="14" spans="1:6" ht="15.5" x14ac:dyDescent="0.35">
      <c r="A14" s="3" t="s">
        <v>8</v>
      </c>
      <c r="B14" s="2"/>
      <c r="C14" s="2"/>
      <c r="D14" s="5"/>
      <c r="E14" s="2"/>
      <c r="F14" s="2"/>
    </row>
    <row r="15" spans="1:6" ht="15.5" x14ac:dyDescent="0.35">
      <c r="A15" s="3" t="s">
        <v>9</v>
      </c>
      <c r="B15" s="2"/>
      <c r="C15" s="2"/>
      <c r="D15" s="6"/>
      <c r="E15" s="6"/>
      <c r="F15" s="2"/>
    </row>
    <row r="16" spans="1:6" ht="15.5" x14ac:dyDescent="0.35">
      <c r="A16" s="3" t="s">
        <v>10</v>
      </c>
      <c r="B16" s="2"/>
      <c r="C16" s="2"/>
      <c r="D16" s="7"/>
      <c r="E16" s="8"/>
      <c r="F16" s="8"/>
    </row>
    <row r="17" spans="1:8" x14ac:dyDescent="0.3">
      <c r="D17" s="8"/>
      <c r="E17" s="9"/>
    </row>
    <row r="18" spans="1:8" ht="15.5" x14ac:dyDescent="0.35">
      <c r="A18" s="321" t="s">
        <v>11</v>
      </c>
      <c r="B18" s="321" t="s">
        <v>12</v>
      </c>
      <c r="C18" s="322" t="s">
        <v>13</v>
      </c>
      <c r="D18" s="324">
        <v>2019</v>
      </c>
      <c r="E18" s="324"/>
      <c r="F18" s="322" t="s">
        <v>14</v>
      </c>
    </row>
    <row r="19" spans="1:8" ht="15.5" x14ac:dyDescent="0.35">
      <c r="A19" s="321"/>
      <c r="B19" s="321"/>
      <c r="C19" s="323"/>
      <c r="D19" s="10" t="s">
        <v>15</v>
      </c>
      <c r="E19" s="10" t="s">
        <v>16</v>
      </c>
      <c r="F19" s="323"/>
    </row>
    <row r="20" spans="1:8" ht="15.5" x14ac:dyDescent="0.3">
      <c r="A20" s="11" t="s">
        <v>17</v>
      </c>
      <c r="B20" s="12" t="s">
        <v>18</v>
      </c>
      <c r="C20" s="11" t="s">
        <v>19</v>
      </c>
      <c r="D20" s="11" t="s">
        <v>19</v>
      </c>
      <c r="E20" s="11" t="s">
        <v>19</v>
      </c>
      <c r="F20" s="11" t="s">
        <v>19</v>
      </c>
    </row>
    <row r="21" spans="1:8" ht="15.5" x14ac:dyDescent="0.3">
      <c r="A21" s="11" t="s">
        <v>20</v>
      </c>
      <c r="B21" s="12" t="s">
        <v>21</v>
      </c>
      <c r="C21" s="11" t="s">
        <v>22</v>
      </c>
      <c r="D21" s="252">
        <f>D22+D44+D58</f>
        <v>5603975.4745539036</v>
      </c>
      <c r="E21" s="252">
        <f>E22+E44+E58</f>
        <v>5449974.1113299998</v>
      </c>
      <c r="F21" s="269"/>
      <c r="G21" s="13"/>
      <c r="H21" s="13"/>
    </row>
    <row r="22" spans="1:8" ht="15.5" x14ac:dyDescent="0.3">
      <c r="A22" s="11" t="s">
        <v>23</v>
      </c>
      <c r="B22" s="12" t="s">
        <v>24</v>
      </c>
      <c r="C22" s="11" t="s">
        <v>22</v>
      </c>
      <c r="D22" s="252">
        <f>D23+D28+D30+D41+D42+D43</f>
        <v>2250370.7203364335</v>
      </c>
      <c r="E22" s="252">
        <f>E23+E28+E30+E41+E42+E43</f>
        <v>2373254.594168263</v>
      </c>
      <c r="F22" s="268"/>
      <c r="G22" s="13"/>
      <c r="H22" s="13"/>
    </row>
    <row r="23" spans="1:8" ht="15.5" x14ac:dyDescent="0.3">
      <c r="A23" s="11" t="s">
        <v>25</v>
      </c>
      <c r="B23" s="12" t="s">
        <v>26</v>
      </c>
      <c r="C23" s="11" t="s">
        <v>22</v>
      </c>
      <c r="D23" s="252">
        <f>D24+D26</f>
        <v>197029.5505502797</v>
      </c>
      <c r="E23" s="252">
        <f>E24+E25+E26</f>
        <v>448683.81547261809</v>
      </c>
      <c r="F23" s="268"/>
      <c r="G23" s="13"/>
      <c r="H23" s="13"/>
    </row>
    <row r="24" spans="1:8" ht="31" x14ac:dyDescent="0.3">
      <c r="A24" s="11" t="s">
        <v>27</v>
      </c>
      <c r="B24" s="12" t="s">
        <v>28</v>
      </c>
      <c r="C24" s="11" t="s">
        <v>22</v>
      </c>
      <c r="D24" s="252">
        <v>186897.83973574886</v>
      </c>
      <c r="E24" s="253">
        <f>168638.697843457+34884.53233</f>
        <v>203523.23017345701</v>
      </c>
      <c r="F24" s="270"/>
      <c r="G24" s="13"/>
      <c r="H24" s="13"/>
    </row>
    <row r="25" spans="1:8" ht="46.5" x14ac:dyDescent="0.3">
      <c r="A25" s="11" t="s">
        <v>29</v>
      </c>
      <c r="B25" s="12" t="s">
        <v>30</v>
      </c>
      <c r="C25" s="11" t="s">
        <v>22</v>
      </c>
      <c r="D25" s="252" t="s">
        <v>31</v>
      </c>
      <c r="E25" s="253">
        <v>198830.28659999999</v>
      </c>
      <c r="F25" s="270" t="s">
        <v>32</v>
      </c>
      <c r="G25" s="13"/>
      <c r="H25" s="13"/>
    </row>
    <row r="26" spans="1:8" ht="170.15" customHeight="1" x14ac:dyDescent="0.3">
      <c r="A26" s="11" t="s">
        <v>33</v>
      </c>
      <c r="B26" s="12" t="s">
        <v>34</v>
      </c>
      <c r="C26" s="11" t="s">
        <v>22</v>
      </c>
      <c r="D26" s="252">
        <v>10131.710814530843</v>
      </c>
      <c r="E26" s="253">
        <f>55153.3024880184+E27-E46-29352.0606</f>
        <v>46330.298699161111</v>
      </c>
      <c r="F26" s="271" t="s">
        <v>35</v>
      </c>
      <c r="G26" s="13"/>
      <c r="H26" s="13"/>
    </row>
    <row r="27" spans="1:8" ht="46.5" x14ac:dyDescent="0.3">
      <c r="A27" s="11" t="s">
        <v>36</v>
      </c>
      <c r="B27" s="12" t="s">
        <v>37</v>
      </c>
      <c r="C27" s="11" t="s">
        <v>22</v>
      </c>
      <c r="D27" s="252" t="s">
        <v>31</v>
      </c>
      <c r="E27" s="253">
        <v>20592.41895114271</v>
      </c>
      <c r="F27" s="270" t="s">
        <v>32</v>
      </c>
      <c r="G27" s="13"/>
      <c r="H27" s="13"/>
    </row>
    <row r="28" spans="1:8" ht="62" x14ac:dyDescent="0.3">
      <c r="A28" s="11" t="s">
        <v>38</v>
      </c>
      <c r="B28" s="12" t="s">
        <v>39</v>
      </c>
      <c r="C28" s="11" t="s">
        <v>22</v>
      </c>
      <c r="D28" s="252">
        <v>1457149.8730693785</v>
      </c>
      <c r="E28" s="36">
        <v>1579490.6613192989</v>
      </c>
      <c r="F28" s="270" t="s">
        <v>40</v>
      </c>
      <c r="G28" s="13"/>
      <c r="H28" s="13"/>
    </row>
    <row r="29" spans="1:8" ht="46.5" x14ac:dyDescent="0.3">
      <c r="A29" s="11" t="s">
        <v>41</v>
      </c>
      <c r="B29" s="12" t="s">
        <v>37</v>
      </c>
      <c r="C29" s="11" t="s">
        <v>22</v>
      </c>
      <c r="D29" s="252" t="s">
        <v>31</v>
      </c>
      <c r="E29" s="36">
        <v>174146.54908</v>
      </c>
      <c r="F29" s="272" t="s">
        <v>32</v>
      </c>
      <c r="G29" s="13"/>
      <c r="H29" s="13"/>
    </row>
    <row r="30" spans="1:8" ht="15.5" x14ac:dyDescent="0.3">
      <c r="A30" s="11" t="s">
        <v>42</v>
      </c>
      <c r="B30" s="12" t="s">
        <v>43</v>
      </c>
      <c r="C30" s="11" t="s">
        <v>22</v>
      </c>
      <c r="D30" s="252">
        <f>D31+D32+D33</f>
        <v>401862.14578477503</v>
      </c>
      <c r="E30" s="252">
        <f>E31+E32+E33</f>
        <v>327410.11737634602</v>
      </c>
      <c r="F30" s="270"/>
      <c r="G30" s="13"/>
      <c r="H30" s="13"/>
    </row>
    <row r="31" spans="1:8" ht="36.65" customHeight="1" x14ac:dyDescent="0.3">
      <c r="A31" s="11" t="s">
        <v>44</v>
      </c>
      <c r="B31" s="12" t="s">
        <v>45</v>
      </c>
      <c r="C31" s="11" t="s">
        <v>22</v>
      </c>
      <c r="D31" s="252">
        <v>1736.9893880523578</v>
      </c>
      <c r="E31" s="36">
        <v>21425</v>
      </c>
      <c r="F31" s="270" t="s">
        <v>424</v>
      </c>
      <c r="G31" s="13"/>
      <c r="H31" s="13"/>
    </row>
    <row r="32" spans="1:8" ht="15.5" x14ac:dyDescent="0.3">
      <c r="A32" s="11" t="s">
        <v>46</v>
      </c>
      <c r="B32" s="12" t="s">
        <v>47</v>
      </c>
      <c r="C32" s="11" t="s">
        <v>22</v>
      </c>
      <c r="D32" s="252"/>
      <c r="E32" s="36"/>
      <c r="F32" s="270"/>
      <c r="G32" s="13"/>
      <c r="H32" s="13"/>
    </row>
    <row r="33" spans="1:8" ht="15.5" x14ac:dyDescent="0.3">
      <c r="A33" s="11" t="s">
        <v>48</v>
      </c>
      <c r="B33" s="12" t="s">
        <v>49</v>
      </c>
      <c r="C33" s="11" t="s">
        <v>22</v>
      </c>
      <c r="D33" s="252">
        <f>SUM(D34:D40)</f>
        <v>400125.15639672265</v>
      </c>
      <c r="E33" s="252">
        <f>SUM(E34:E40)</f>
        <v>305985.11737634602</v>
      </c>
      <c r="F33" s="270"/>
      <c r="G33" s="13"/>
      <c r="H33" s="13"/>
    </row>
    <row r="34" spans="1:8" ht="139.5" x14ac:dyDescent="0.3">
      <c r="A34" s="11" t="s">
        <v>50</v>
      </c>
      <c r="B34" s="12" t="s">
        <v>51</v>
      </c>
      <c r="C34" s="11" t="s">
        <v>22</v>
      </c>
      <c r="D34" s="252">
        <v>213364.20819525278</v>
      </c>
      <c r="E34" s="252">
        <v>0</v>
      </c>
      <c r="F34" s="273" t="s">
        <v>52</v>
      </c>
      <c r="G34" s="13"/>
      <c r="H34" s="13"/>
    </row>
    <row r="35" spans="1:8" ht="93" x14ac:dyDescent="0.3">
      <c r="A35" s="11" t="s">
        <v>53</v>
      </c>
      <c r="B35" s="12" t="s">
        <v>54</v>
      </c>
      <c r="C35" s="11" t="s">
        <v>22</v>
      </c>
      <c r="D35" s="252">
        <v>128071.09938005137</v>
      </c>
      <c r="E35" s="36">
        <f>158907.980565798+435.03256+233.39603</f>
        <v>159576.409155798</v>
      </c>
      <c r="F35" s="274" t="s">
        <v>55</v>
      </c>
      <c r="G35" s="13"/>
      <c r="H35" s="13"/>
    </row>
    <row r="36" spans="1:8" ht="124" x14ac:dyDescent="0.3">
      <c r="A36" s="11" t="s">
        <v>56</v>
      </c>
      <c r="B36" s="12" t="s">
        <v>57</v>
      </c>
      <c r="C36" s="11" t="s">
        <v>22</v>
      </c>
      <c r="D36" s="252">
        <v>17329.113168515323</v>
      </c>
      <c r="E36" s="36">
        <v>44437.701007694173</v>
      </c>
      <c r="F36" s="273" t="s">
        <v>58</v>
      </c>
      <c r="G36" s="13"/>
      <c r="H36" s="13"/>
    </row>
    <row r="37" spans="1:8" ht="46.5" x14ac:dyDescent="0.3">
      <c r="A37" s="11" t="s">
        <v>59</v>
      </c>
      <c r="B37" s="12" t="s">
        <v>60</v>
      </c>
      <c r="C37" s="11" t="s">
        <v>22</v>
      </c>
      <c r="D37" s="252">
        <v>7678.4746759793152</v>
      </c>
      <c r="E37" s="36">
        <v>11519.2632784339</v>
      </c>
      <c r="F37" s="273" t="s">
        <v>61</v>
      </c>
      <c r="G37" s="13"/>
      <c r="H37" s="13"/>
    </row>
    <row r="38" spans="1:8" ht="93" x14ac:dyDescent="0.3">
      <c r="A38" s="11" t="s">
        <v>62</v>
      </c>
      <c r="B38" s="12" t="s">
        <v>63</v>
      </c>
      <c r="C38" s="11" t="s">
        <v>22</v>
      </c>
      <c r="D38" s="252">
        <v>7063.7463080326188</v>
      </c>
      <c r="E38" s="36">
        <v>13249.879352678581</v>
      </c>
      <c r="F38" s="273" t="s">
        <v>64</v>
      </c>
      <c r="G38" s="13"/>
      <c r="H38" s="13"/>
    </row>
    <row r="39" spans="1:8" ht="31" x14ac:dyDescent="0.3">
      <c r="A39" s="11" t="s">
        <v>65</v>
      </c>
      <c r="B39" s="12" t="s">
        <v>66</v>
      </c>
      <c r="C39" s="11" t="s">
        <v>22</v>
      </c>
      <c r="D39" s="252">
        <v>3422.4896694759063</v>
      </c>
      <c r="E39" s="36">
        <v>15527.906807253488</v>
      </c>
      <c r="F39" s="275" t="s">
        <v>67</v>
      </c>
      <c r="G39" s="13"/>
      <c r="H39" s="13"/>
    </row>
    <row r="40" spans="1:8" ht="46.5" x14ac:dyDescent="0.3">
      <c r="A40" s="11" t="s">
        <v>68</v>
      </c>
      <c r="B40" s="12" t="s">
        <v>69</v>
      </c>
      <c r="C40" s="11" t="s">
        <v>22</v>
      </c>
      <c r="D40" s="252">
        <v>23196.024999415396</v>
      </c>
      <c r="E40" s="36">
        <v>61673.957774487899</v>
      </c>
      <c r="F40" s="276" t="s">
        <v>70</v>
      </c>
      <c r="G40" s="13"/>
      <c r="H40" s="13"/>
    </row>
    <row r="41" spans="1:8" ht="66.650000000000006" customHeight="1" x14ac:dyDescent="0.3">
      <c r="A41" s="11" t="s">
        <v>71</v>
      </c>
      <c r="B41" s="12" t="s">
        <v>72</v>
      </c>
      <c r="C41" s="11" t="s">
        <v>22</v>
      </c>
      <c r="D41" s="252">
        <v>194329.15093200046</v>
      </c>
      <c r="E41" s="36">
        <v>162450</v>
      </c>
      <c r="F41" s="270" t="s">
        <v>425</v>
      </c>
      <c r="G41" s="13"/>
      <c r="H41" s="13"/>
    </row>
    <row r="42" spans="1:8" ht="31" x14ac:dyDescent="0.3">
      <c r="A42" s="11" t="s">
        <v>73</v>
      </c>
      <c r="B42" s="12" t="s">
        <v>74</v>
      </c>
      <c r="C42" s="11" t="s">
        <v>22</v>
      </c>
      <c r="D42" s="254">
        <v>0</v>
      </c>
      <c r="E42" s="252">
        <f>197239-E31-320594</f>
        <v>-144780</v>
      </c>
      <c r="F42" s="270" t="s">
        <v>426</v>
      </c>
      <c r="G42" s="13"/>
      <c r="H42" s="13"/>
    </row>
    <row r="43" spans="1:8" ht="31" x14ac:dyDescent="0.3">
      <c r="A43" s="11" t="s">
        <v>75</v>
      </c>
      <c r="B43" s="12" t="s">
        <v>76</v>
      </c>
      <c r="C43" s="11" t="s">
        <v>22</v>
      </c>
      <c r="D43" s="252">
        <v>0</v>
      </c>
      <c r="E43" s="252">
        <v>0</v>
      </c>
      <c r="F43" s="270" t="s">
        <v>77</v>
      </c>
      <c r="G43" s="13"/>
      <c r="H43" s="13"/>
    </row>
    <row r="44" spans="1:8" ht="31" x14ac:dyDescent="0.3">
      <c r="A44" s="11" t="s">
        <v>78</v>
      </c>
      <c r="B44" s="12" t="s">
        <v>79</v>
      </c>
      <c r="C44" s="11" t="s">
        <v>22</v>
      </c>
      <c r="D44" s="252">
        <f>D45+D46+D47+D48+D49+D50+D51+D52+D53+D54+D56+D57</f>
        <v>3209110.3055422758</v>
      </c>
      <c r="E44" s="252">
        <f>E45+E46+E47+E48+E49+E50+E51+E52+E53+E54+E56+E57</f>
        <v>3156340.1567317378</v>
      </c>
      <c r="F44" s="270"/>
      <c r="G44" s="13"/>
      <c r="H44" s="13"/>
    </row>
    <row r="45" spans="1:8" ht="46.5" x14ac:dyDescent="0.3">
      <c r="A45" s="11" t="s">
        <v>80</v>
      </c>
      <c r="B45" s="12" t="s">
        <v>81</v>
      </c>
      <c r="C45" s="11" t="s">
        <v>22</v>
      </c>
      <c r="D45" s="252">
        <v>1282634.27</v>
      </c>
      <c r="E45" s="36">
        <v>1328590.5686000001</v>
      </c>
      <c r="F45" s="270" t="s">
        <v>82</v>
      </c>
      <c r="G45" s="13"/>
      <c r="H45" s="13"/>
    </row>
    <row r="46" spans="1:8" ht="31" x14ac:dyDescent="0.3">
      <c r="A46" s="11" t="s">
        <v>83</v>
      </c>
      <c r="B46" s="12" t="s">
        <v>84</v>
      </c>
      <c r="C46" s="11" t="s">
        <v>22</v>
      </c>
      <c r="D46" s="252">
        <v>0</v>
      </c>
      <c r="E46" s="36">
        <v>63.362139999999997</v>
      </c>
      <c r="F46" s="270"/>
      <c r="G46" s="13"/>
      <c r="H46" s="13"/>
    </row>
    <row r="47" spans="1:8" ht="62" x14ac:dyDescent="0.3">
      <c r="A47" s="11" t="s">
        <v>85</v>
      </c>
      <c r="B47" s="12" t="s">
        <v>86</v>
      </c>
      <c r="C47" s="11" t="s">
        <v>22</v>
      </c>
      <c r="D47" s="252">
        <v>10863.671</v>
      </c>
      <c r="E47" s="253">
        <v>22390.082246327689</v>
      </c>
      <c r="F47" s="277" t="s">
        <v>87</v>
      </c>
      <c r="G47" s="13"/>
      <c r="H47" s="13"/>
    </row>
    <row r="48" spans="1:8" ht="46.5" x14ac:dyDescent="0.3">
      <c r="A48" s="11" t="s">
        <v>88</v>
      </c>
      <c r="B48" s="12" t="s">
        <v>89</v>
      </c>
      <c r="C48" s="11" t="s">
        <v>22</v>
      </c>
      <c r="D48" s="252">
        <v>438747.82678118994</v>
      </c>
      <c r="E48" s="253">
        <v>469178.43870777678</v>
      </c>
      <c r="F48" s="277" t="s">
        <v>90</v>
      </c>
      <c r="G48" s="13"/>
      <c r="H48" s="13"/>
    </row>
    <row r="49" spans="1:8" ht="46.5" x14ac:dyDescent="0.3">
      <c r="A49" s="11" t="s">
        <v>91</v>
      </c>
      <c r="B49" s="12" t="s">
        <v>92</v>
      </c>
      <c r="C49" s="11" t="s">
        <v>22</v>
      </c>
      <c r="D49" s="252">
        <v>0</v>
      </c>
      <c r="E49" s="253">
        <v>0</v>
      </c>
      <c r="F49" s="268"/>
      <c r="G49" s="13"/>
      <c r="H49" s="13"/>
    </row>
    <row r="50" spans="1:8" ht="31" x14ac:dyDescent="0.3">
      <c r="A50" s="11" t="s">
        <v>93</v>
      </c>
      <c r="B50" s="12" t="s">
        <v>94</v>
      </c>
      <c r="C50" s="11" t="s">
        <v>22</v>
      </c>
      <c r="D50" s="252">
        <v>745200.58100000001</v>
      </c>
      <c r="E50" s="253">
        <v>903737.4913639935</v>
      </c>
      <c r="F50" s="270" t="s">
        <v>427</v>
      </c>
      <c r="G50" s="13"/>
      <c r="H50" s="13"/>
    </row>
    <row r="51" spans="1:8" ht="15.5" x14ac:dyDescent="0.3">
      <c r="A51" s="11" t="s">
        <v>95</v>
      </c>
      <c r="B51" s="12" t="s">
        <v>96</v>
      </c>
      <c r="C51" s="11" t="s">
        <v>22</v>
      </c>
      <c r="D51" s="252">
        <v>224781.04300000001</v>
      </c>
      <c r="E51" s="253">
        <v>0</v>
      </c>
      <c r="F51" s="270"/>
      <c r="G51" s="13"/>
      <c r="H51" s="13"/>
    </row>
    <row r="52" spans="1:8" ht="77.5" x14ac:dyDescent="0.3">
      <c r="A52" s="11" t="s">
        <v>97</v>
      </c>
      <c r="B52" s="12" t="s">
        <v>98</v>
      </c>
      <c r="C52" s="11" t="s">
        <v>22</v>
      </c>
      <c r="D52" s="252">
        <v>129459.5</v>
      </c>
      <c r="E52" s="253">
        <v>23357</v>
      </c>
      <c r="F52" s="270" t="s">
        <v>99</v>
      </c>
      <c r="G52" s="13"/>
      <c r="H52" s="13"/>
    </row>
    <row r="53" spans="1:8" ht="31" x14ac:dyDescent="0.3">
      <c r="A53" s="11" t="s">
        <v>100</v>
      </c>
      <c r="B53" s="12" t="s">
        <v>101</v>
      </c>
      <c r="C53" s="11" t="s">
        <v>22</v>
      </c>
      <c r="D53" s="252">
        <v>130867.727</v>
      </c>
      <c r="E53" s="253">
        <v>151589.79906117651</v>
      </c>
      <c r="F53" s="270" t="s">
        <v>102</v>
      </c>
      <c r="G53" s="13"/>
      <c r="H53" s="13"/>
    </row>
    <row r="54" spans="1:8" ht="62" x14ac:dyDescent="0.3">
      <c r="A54" s="11" t="s">
        <v>103</v>
      </c>
      <c r="B54" s="12" t="s">
        <v>104</v>
      </c>
      <c r="C54" s="11" t="s">
        <v>22</v>
      </c>
      <c r="D54" s="36">
        <v>109693.44</v>
      </c>
      <c r="E54" s="252">
        <v>85714.903569999995</v>
      </c>
      <c r="F54" s="270" t="s">
        <v>428</v>
      </c>
      <c r="G54" s="13"/>
      <c r="H54" s="13"/>
    </row>
    <row r="55" spans="1:8" ht="31" x14ac:dyDescent="0.3">
      <c r="A55" s="11" t="s">
        <v>105</v>
      </c>
      <c r="B55" s="12" t="s">
        <v>106</v>
      </c>
      <c r="C55" s="11" t="s">
        <v>107</v>
      </c>
      <c r="D55" s="36">
        <v>4631</v>
      </c>
      <c r="E55" s="252">
        <v>2798</v>
      </c>
      <c r="F55" s="270"/>
      <c r="G55" s="13"/>
      <c r="H55" s="13"/>
    </row>
    <row r="56" spans="1:8" ht="108.5" x14ac:dyDescent="0.3">
      <c r="A56" s="11" t="s">
        <v>108</v>
      </c>
      <c r="B56" s="12" t="s">
        <v>109</v>
      </c>
      <c r="C56" s="11" t="s">
        <v>22</v>
      </c>
      <c r="D56" s="252">
        <v>0</v>
      </c>
      <c r="E56" s="252">
        <v>0</v>
      </c>
      <c r="F56" s="270"/>
      <c r="G56" s="13"/>
      <c r="H56" s="13"/>
    </row>
    <row r="57" spans="1:8" ht="31" x14ac:dyDescent="0.3">
      <c r="A57" s="11" t="s">
        <v>110</v>
      </c>
      <c r="B57" s="12" t="s">
        <v>111</v>
      </c>
      <c r="C57" s="11" t="s">
        <v>22</v>
      </c>
      <c r="D57" s="252">
        <v>136862.24676108599</v>
      </c>
      <c r="E57" s="252">
        <f>132559.240761792+7784.90066+2690.73761067135-435.03256-233.39603+29352.0606</f>
        <v>171718.51104246336</v>
      </c>
      <c r="F57" s="270"/>
      <c r="G57" s="13"/>
      <c r="H57" s="13"/>
    </row>
    <row r="58" spans="1:8" ht="46.5" x14ac:dyDescent="0.3">
      <c r="A58" s="11" t="s">
        <v>112</v>
      </c>
      <c r="B58" s="12" t="s">
        <v>113</v>
      </c>
      <c r="C58" s="11" t="s">
        <v>22</v>
      </c>
      <c r="D58" s="252">
        <v>144494.44867519455</v>
      </c>
      <c r="E58" s="252">
        <v>-79620.639570000494</v>
      </c>
      <c r="F58" s="274" t="s">
        <v>114</v>
      </c>
      <c r="G58" s="13"/>
      <c r="H58" s="13"/>
    </row>
    <row r="59" spans="1:8" ht="81.75" customHeight="1" x14ac:dyDescent="0.3">
      <c r="A59" s="11" t="s">
        <v>115</v>
      </c>
      <c r="B59" s="12" t="s">
        <v>116</v>
      </c>
      <c r="C59" s="14" t="s">
        <v>22</v>
      </c>
      <c r="D59" s="252">
        <f>D34</f>
        <v>213364.20819525278</v>
      </c>
      <c r="E59" s="252">
        <v>533228.06167114282</v>
      </c>
      <c r="F59" s="15" t="s">
        <v>429</v>
      </c>
      <c r="G59" s="13"/>
      <c r="H59" s="13"/>
    </row>
    <row r="60" spans="1:8" ht="31" x14ac:dyDescent="0.3">
      <c r="A60" s="11" t="s">
        <v>117</v>
      </c>
      <c r="B60" s="12" t="s">
        <v>118</v>
      </c>
      <c r="C60" s="11" t="s">
        <v>22</v>
      </c>
      <c r="D60" s="252">
        <v>1289568.96</v>
      </c>
      <c r="E60" s="36">
        <v>1105121.3829900001</v>
      </c>
      <c r="F60" s="270"/>
      <c r="G60" s="13"/>
      <c r="H60" s="13"/>
    </row>
    <row r="61" spans="1:8" ht="31" x14ac:dyDescent="0.3">
      <c r="A61" s="11" t="s">
        <v>23</v>
      </c>
      <c r="B61" s="12" t="s">
        <v>119</v>
      </c>
      <c r="C61" s="11" t="s">
        <v>120</v>
      </c>
      <c r="D61" s="252">
        <v>589286.34105000005</v>
      </c>
      <c r="E61" s="36">
        <v>497582.02500000002</v>
      </c>
      <c r="F61" s="270"/>
      <c r="G61" s="13"/>
      <c r="H61" s="13"/>
    </row>
    <row r="62" spans="1:8" ht="62" x14ac:dyDescent="0.3">
      <c r="A62" s="11" t="s">
        <v>78</v>
      </c>
      <c r="B62" s="12" t="s">
        <v>121</v>
      </c>
      <c r="C62" s="16" t="s">
        <v>122</v>
      </c>
      <c r="D62" s="252">
        <f>D60/D61*1000</f>
        <v>2188.3571197360948</v>
      </c>
      <c r="E62" s="252">
        <f>E60/E61*1000</f>
        <v>2220.9833303162427</v>
      </c>
      <c r="F62" s="270"/>
      <c r="G62" s="13"/>
      <c r="H62" s="13"/>
    </row>
    <row r="63" spans="1:8" ht="62" x14ac:dyDescent="0.3">
      <c r="A63" s="11" t="s">
        <v>123</v>
      </c>
      <c r="B63" s="12" t="s">
        <v>124</v>
      </c>
      <c r="C63" s="11" t="s">
        <v>19</v>
      </c>
      <c r="D63" s="253" t="s">
        <v>19</v>
      </c>
      <c r="E63" s="253" t="s">
        <v>19</v>
      </c>
      <c r="F63" s="268" t="s">
        <v>19</v>
      </c>
      <c r="G63" s="13"/>
      <c r="H63" s="13"/>
    </row>
    <row r="64" spans="1:8" ht="15.5" x14ac:dyDescent="0.3">
      <c r="A64" s="11" t="s">
        <v>20</v>
      </c>
      <c r="B64" s="12" t="s">
        <v>125</v>
      </c>
      <c r="C64" s="11" t="s">
        <v>126</v>
      </c>
      <c r="D64" s="255" t="s">
        <v>31</v>
      </c>
      <c r="E64" s="36">
        <f>339728-13468</f>
        <v>326260</v>
      </c>
      <c r="F64" s="270"/>
      <c r="G64" s="13"/>
      <c r="H64" s="13"/>
    </row>
    <row r="65" spans="1:8" ht="15.5" x14ac:dyDescent="0.3">
      <c r="A65" s="11" t="s">
        <v>127</v>
      </c>
      <c r="B65" s="12" t="s">
        <v>128</v>
      </c>
      <c r="C65" s="11" t="s">
        <v>129</v>
      </c>
      <c r="D65" s="255" t="s">
        <v>31</v>
      </c>
      <c r="E65" s="36">
        <f>SUM(E66:E68)</f>
        <v>6767.7</v>
      </c>
      <c r="F65" s="270"/>
      <c r="G65" s="13"/>
      <c r="H65" s="13"/>
    </row>
    <row r="66" spans="1:8" ht="15.5" x14ac:dyDescent="0.3">
      <c r="A66" s="11" t="s">
        <v>130</v>
      </c>
      <c r="B66" s="12" t="s">
        <v>131</v>
      </c>
      <c r="C66" s="11" t="s">
        <v>129</v>
      </c>
      <c r="D66" s="255" t="s">
        <v>31</v>
      </c>
      <c r="E66" s="36">
        <v>3964.5</v>
      </c>
      <c r="F66" s="268"/>
      <c r="G66" s="13"/>
      <c r="H66" s="13"/>
    </row>
    <row r="67" spans="1:8" ht="15.5" x14ac:dyDescent="0.3">
      <c r="A67" s="11" t="s">
        <v>132</v>
      </c>
      <c r="B67" s="12" t="s">
        <v>133</v>
      </c>
      <c r="C67" s="11" t="s">
        <v>129</v>
      </c>
      <c r="D67" s="255" t="s">
        <v>31</v>
      </c>
      <c r="E67" s="36">
        <v>845.4</v>
      </c>
      <c r="F67" s="268"/>
      <c r="G67" s="13"/>
      <c r="H67" s="13"/>
    </row>
    <row r="68" spans="1:8" ht="15.5" x14ac:dyDescent="0.3">
      <c r="A68" s="11" t="s">
        <v>134</v>
      </c>
      <c r="B68" s="12" t="s">
        <v>135</v>
      </c>
      <c r="C68" s="11" t="s">
        <v>129</v>
      </c>
      <c r="D68" s="255" t="s">
        <v>31</v>
      </c>
      <c r="E68" s="36">
        <v>1957.8</v>
      </c>
      <c r="F68" s="268"/>
      <c r="G68" s="13"/>
      <c r="H68" s="13"/>
    </row>
    <row r="69" spans="1:8" ht="15.5" x14ac:dyDescent="0.3">
      <c r="A69" s="11" t="s">
        <v>136</v>
      </c>
      <c r="B69" s="12" t="s">
        <v>137</v>
      </c>
      <c r="C69" s="11" t="s">
        <v>129</v>
      </c>
      <c r="D69" s="255" t="s">
        <v>31</v>
      </c>
      <c r="E69" s="36"/>
      <c r="F69" s="268"/>
      <c r="G69" s="13"/>
      <c r="H69" s="13"/>
    </row>
    <row r="70" spans="1:8" ht="31" x14ac:dyDescent="0.3">
      <c r="A70" s="11" t="s">
        <v>138</v>
      </c>
      <c r="B70" s="12" t="s">
        <v>139</v>
      </c>
      <c r="C70" s="11" t="s">
        <v>140</v>
      </c>
      <c r="D70" s="256">
        <f>D71+D72+D73+D74</f>
        <v>87121.948000000004</v>
      </c>
      <c r="E70" s="252">
        <f>E71+E72+E73+E74</f>
        <v>88088.977599999998</v>
      </c>
      <c r="F70" s="270"/>
      <c r="G70" s="13"/>
      <c r="H70" s="13"/>
    </row>
    <row r="71" spans="1:8" ht="15.5" x14ac:dyDescent="0.3">
      <c r="A71" s="11" t="s">
        <v>141</v>
      </c>
      <c r="B71" s="12" t="s">
        <v>131</v>
      </c>
      <c r="C71" s="11" t="s">
        <v>140</v>
      </c>
      <c r="D71" s="256">
        <v>8155</v>
      </c>
      <c r="E71" s="252">
        <v>8188.087199999999</v>
      </c>
      <c r="F71" s="268"/>
      <c r="G71" s="13"/>
      <c r="H71" s="13"/>
    </row>
    <row r="72" spans="1:8" ht="15.5" x14ac:dyDescent="0.3">
      <c r="A72" s="11" t="s">
        <v>142</v>
      </c>
      <c r="B72" s="12" t="s">
        <v>133</v>
      </c>
      <c r="C72" s="11" t="s">
        <v>140</v>
      </c>
      <c r="D72" s="256">
        <v>4523.62</v>
      </c>
      <c r="E72" s="252">
        <v>4529.377300000001</v>
      </c>
      <c r="F72" s="268"/>
      <c r="G72" s="13"/>
      <c r="H72" s="13"/>
    </row>
    <row r="73" spans="1:8" ht="15.5" x14ac:dyDescent="0.3">
      <c r="A73" s="11" t="s">
        <v>143</v>
      </c>
      <c r="B73" s="12" t="s">
        <v>135</v>
      </c>
      <c r="C73" s="11" t="s">
        <v>140</v>
      </c>
      <c r="D73" s="256">
        <v>34291.714</v>
      </c>
      <c r="E73" s="252">
        <v>34677.132299999997</v>
      </c>
      <c r="F73" s="268"/>
      <c r="G73" s="13"/>
      <c r="H73" s="13"/>
    </row>
    <row r="74" spans="1:8" ht="15.5" x14ac:dyDescent="0.3">
      <c r="A74" s="11" t="s">
        <v>144</v>
      </c>
      <c r="B74" s="12" t="s">
        <v>137</v>
      </c>
      <c r="C74" s="11" t="s">
        <v>140</v>
      </c>
      <c r="D74" s="256">
        <v>40151.614000000001</v>
      </c>
      <c r="E74" s="252">
        <v>40694.380799999999</v>
      </c>
      <c r="F74" s="268"/>
      <c r="G74" s="13"/>
      <c r="H74" s="13"/>
    </row>
    <row r="75" spans="1:8" ht="15.5" x14ac:dyDescent="0.3">
      <c r="A75" s="11" t="s">
        <v>145</v>
      </c>
      <c r="B75" s="12" t="s">
        <v>146</v>
      </c>
      <c r="C75" s="11" t="s">
        <v>140</v>
      </c>
      <c r="D75" s="256">
        <f>D76+D77+D78+D79</f>
        <v>84321.34</v>
      </c>
      <c r="E75" s="252">
        <f>E76+E77+E78+E79</f>
        <v>85918.035999999993</v>
      </c>
      <c r="F75" s="33"/>
      <c r="G75" s="13"/>
      <c r="H75" s="13"/>
    </row>
    <row r="76" spans="1:8" ht="15.5" x14ac:dyDescent="0.3">
      <c r="A76" s="11" t="s">
        <v>147</v>
      </c>
      <c r="B76" s="12" t="s">
        <v>131</v>
      </c>
      <c r="C76" s="11" t="s">
        <v>140</v>
      </c>
      <c r="D76" s="256">
        <v>28511.8</v>
      </c>
      <c r="E76" s="252">
        <v>28740.6</v>
      </c>
      <c r="F76" s="268"/>
      <c r="G76" s="13"/>
      <c r="H76" s="13"/>
    </row>
    <row r="77" spans="1:8" ht="15.5" x14ac:dyDescent="0.3">
      <c r="A77" s="11" t="s">
        <v>148</v>
      </c>
      <c r="B77" s="12" t="s">
        <v>133</v>
      </c>
      <c r="C77" s="11" t="s">
        <v>140</v>
      </c>
      <c r="D77" s="256">
        <v>14849.5</v>
      </c>
      <c r="E77" s="252">
        <v>14952.199999999999</v>
      </c>
      <c r="F77" s="268"/>
      <c r="G77" s="13"/>
      <c r="H77" s="13"/>
    </row>
    <row r="78" spans="1:8" ht="15.5" x14ac:dyDescent="0.3">
      <c r="A78" s="11" t="s">
        <v>149</v>
      </c>
      <c r="B78" s="12" t="s">
        <v>135</v>
      </c>
      <c r="C78" s="11" t="s">
        <v>140</v>
      </c>
      <c r="D78" s="256">
        <v>40960.04</v>
      </c>
      <c r="E78" s="252">
        <v>42225.235999999997</v>
      </c>
      <c r="F78" s="268"/>
      <c r="G78" s="13"/>
      <c r="H78" s="13"/>
    </row>
    <row r="79" spans="1:8" ht="15.5" x14ac:dyDescent="0.3">
      <c r="A79" s="11" t="s">
        <v>150</v>
      </c>
      <c r="B79" s="12" t="s">
        <v>137</v>
      </c>
      <c r="C79" s="11" t="s">
        <v>140</v>
      </c>
      <c r="D79" s="256">
        <v>0</v>
      </c>
      <c r="E79" s="252"/>
      <c r="F79" s="268"/>
      <c r="G79" s="13"/>
      <c r="H79" s="13"/>
    </row>
    <row r="80" spans="1:8" ht="15.5" x14ac:dyDescent="0.3">
      <c r="A80" s="11" t="s">
        <v>151</v>
      </c>
      <c r="B80" s="12" t="s">
        <v>152</v>
      </c>
      <c r="C80" s="11" t="s">
        <v>153</v>
      </c>
      <c r="D80" s="256">
        <f>D81+D82+D83+D84</f>
        <v>53083.909999999996</v>
      </c>
      <c r="E80" s="252">
        <f>E81+E82+E83+E84</f>
        <v>53706.099999999991</v>
      </c>
      <c r="F80" s="270"/>
      <c r="G80" s="13"/>
      <c r="H80" s="13"/>
    </row>
    <row r="81" spans="1:8" ht="15.5" x14ac:dyDescent="0.3">
      <c r="A81" s="11" t="s">
        <v>154</v>
      </c>
      <c r="B81" s="12" t="s">
        <v>131</v>
      </c>
      <c r="C81" s="11" t="s">
        <v>153</v>
      </c>
      <c r="D81" s="256">
        <v>5677.95</v>
      </c>
      <c r="E81" s="252">
        <v>5695.418999999999</v>
      </c>
      <c r="F81" s="268"/>
      <c r="G81" s="13"/>
      <c r="H81" s="13"/>
    </row>
    <row r="82" spans="1:8" ht="15.5" x14ac:dyDescent="0.3">
      <c r="A82" s="11" t="s">
        <v>155</v>
      </c>
      <c r="B82" s="12" t="s">
        <v>133</v>
      </c>
      <c r="C82" s="11" t="s">
        <v>153</v>
      </c>
      <c r="D82" s="256">
        <v>3485.74</v>
      </c>
      <c r="E82" s="252">
        <v>3490.13</v>
      </c>
      <c r="F82" s="268"/>
      <c r="G82" s="13"/>
      <c r="H82" s="13"/>
    </row>
    <row r="83" spans="1:8" ht="15.5" x14ac:dyDescent="0.3">
      <c r="A83" s="11" t="s">
        <v>156</v>
      </c>
      <c r="B83" s="12" t="s">
        <v>135</v>
      </c>
      <c r="C83" s="11" t="s">
        <v>153</v>
      </c>
      <c r="D83" s="256">
        <v>25209.8</v>
      </c>
      <c r="E83" s="252">
        <v>25454.23</v>
      </c>
      <c r="F83" s="268"/>
      <c r="G83" s="13"/>
      <c r="H83" s="13"/>
    </row>
    <row r="84" spans="1:8" ht="15.5" x14ac:dyDescent="0.3">
      <c r="A84" s="11" t="s">
        <v>157</v>
      </c>
      <c r="B84" s="12" t="s">
        <v>137</v>
      </c>
      <c r="C84" s="11" t="s">
        <v>153</v>
      </c>
      <c r="D84" s="256">
        <v>18710.419999999998</v>
      </c>
      <c r="E84" s="252">
        <v>19066.321</v>
      </c>
      <c r="F84" s="268"/>
      <c r="G84" s="13"/>
      <c r="H84" s="13"/>
    </row>
    <row r="85" spans="1:8" ht="15.5" x14ac:dyDescent="0.3">
      <c r="A85" s="11" t="s">
        <v>158</v>
      </c>
      <c r="B85" s="12" t="s">
        <v>159</v>
      </c>
      <c r="C85" s="11" t="s">
        <v>160</v>
      </c>
      <c r="D85" s="258">
        <f>(0.36+12.72+126.14+83.88)/D80</f>
        <v>4.2027800891079803E-3</v>
      </c>
      <c r="E85" s="258">
        <v>5.7000000000000002E-3</v>
      </c>
      <c r="F85" s="270"/>
      <c r="G85" s="13"/>
      <c r="H85" s="13"/>
    </row>
    <row r="86" spans="1:8" ht="46.5" x14ac:dyDescent="0.3">
      <c r="A86" s="11" t="s">
        <v>161</v>
      </c>
      <c r="B86" s="12" t="s">
        <v>162</v>
      </c>
      <c r="C86" s="11" t="s">
        <v>22</v>
      </c>
      <c r="D86" s="255">
        <v>1012548.0198242899</v>
      </c>
      <c r="E86" s="252">
        <v>1181580</v>
      </c>
      <c r="F86" s="270" t="s">
        <v>422</v>
      </c>
      <c r="G86" s="13"/>
      <c r="H86" s="13"/>
    </row>
    <row r="87" spans="1:8" ht="31" x14ac:dyDescent="0.3">
      <c r="A87" s="11" t="s">
        <v>163</v>
      </c>
      <c r="B87" s="12" t="s">
        <v>164</v>
      </c>
      <c r="C87" s="11" t="s">
        <v>22</v>
      </c>
      <c r="D87" s="255"/>
      <c r="E87" s="36"/>
      <c r="F87" s="270"/>
      <c r="G87" s="13"/>
      <c r="H87" s="13"/>
    </row>
    <row r="88" spans="1:8" ht="46.5" x14ac:dyDescent="0.3">
      <c r="A88" s="11" t="s">
        <v>165</v>
      </c>
      <c r="B88" s="12" t="s">
        <v>166</v>
      </c>
      <c r="C88" s="11" t="s">
        <v>160</v>
      </c>
      <c r="D88" s="257" t="s">
        <v>167</v>
      </c>
      <c r="E88" s="253" t="s">
        <v>19</v>
      </c>
      <c r="F88" s="268" t="s">
        <v>19</v>
      </c>
      <c r="G88" s="13"/>
      <c r="H88" s="13"/>
    </row>
    <row r="89" spans="1:8" x14ac:dyDescent="0.3">
      <c r="A89" s="17"/>
      <c r="B89" s="18"/>
      <c r="C89" s="17"/>
      <c r="D89" s="19"/>
      <c r="E89" s="19"/>
      <c r="F89" s="20"/>
    </row>
    <row r="90" spans="1:8" x14ac:dyDescent="0.3">
      <c r="A90" s="17"/>
      <c r="B90" s="18"/>
      <c r="C90" s="17"/>
      <c r="D90" s="19"/>
      <c r="E90" s="19"/>
      <c r="F90" s="20"/>
    </row>
    <row r="91" spans="1:8" ht="15.5" x14ac:dyDescent="0.35">
      <c r="A91" s="21"/>
      <c r="B91" s="21" t="s">
        <v>168</v>
      </c>
      <c r="C91" s="21"/>
      <c r="D91" s="22"/>
      <c r="E91" s="22"/>
      <c r="F91" s="21"/>
    </row>
    <row r="92" spans="1:8" ht="52" customHeight="1" x14ac:dyDescent="0.3">
      <c r="A92" s="325" t="s">
        <v>169</v>
      </c>
      <c r="B92" s="325"/>
      <c r="C92" s="325"/>
      <c r="D92" s="325"/>
      <c r="E92" s="325"/>
      <c r="F92" s="325"/>
    </row>
    <row r="93" spans="1:8" ht="33" customHeight="1" x14ac:dyDescent="0.3">
      <c r="A93" s="325" t="s">
        <v>170</v>
      </c>
      <c r="B93" s="325"/>
      <c r="C93" s="325"/>
      <c r="D93" s="325"/>
      <c r="E93" s="325"/>
      <c r="F93" s="325"/>
    </row>
    <row r="94" spans="1:8" ht="33.65" customHeight="1" x14ac:dyDescent="0.3">
      <c r="A94" s="325" t="s">
        <v>171</v>
      </c>
      <c r="B94" s="325"/>
      <c r="C94" s="325"/>
      <c r="D94" s="325"/>
      <c r="E94" s="325"/>
      <c r="F94" s="325"/>
    </row>
    <row r="95" spans="1:8" ht="38.5" customHeight="1" x14ac:dyDescent="0.3">
      <c r="A95" s="325" t="s">
        <v>172</v>
      </c>
      <c r="B95" s="325"/>
      <c r="C95" s="325"/>
      <c r="D95" s="325"/>
      <c r="E95" s="325"/>
      <c r="F95" s="325"/>
    </row>
    <row r="96" spans="1:8" ht="36.65" customHeight="1" x14ac:dyDescent="0.3">
      <c r="A96" s="325" t="s">
        <v>173</v>
      </c>
      <c r="B96" s="325"/>
      <c r="C96" s="325"/>
      <c r="D96" s="325"/>
      <c r="E96" s="325"/>
      <c r="F96" s="325"/>
    </row>
    <row r="98" spans="4:4" x14ac:dyDescent="0.3">
      <c r="D98" s="23"/>
    </row>
    <row r="99" spans="4:4" x14ac:dyDescent="0.3">
      <c r="D99" s="23"/>
    </row>
  </sheetData>
  <mergeCells count="14">
    <mergeCell ref="A92:F92"/>
    <mergeCell ref="A93:F93"/>
    <mergeCell ref="A94:F94"/>
    <mergeCell ref="A95:F95"/>
    <mergeCell ref="A96:F96"/>
    <mergeCell ref="A7:F7"/>
    <mergeCell ref="A8:F8"/>
    <mergeCell ref="A9:F9"/>
    <mergeCell ref="A10:F10"/>
    <mergeCell ref="A18:A19"/>
    <mergeCell ref="B18:B19"/>
    <mergeCell ref="C18:C19"/>
    <mergeCell ref="D18:E18"/>
    <mergeCell ref="F18:F19"/>
  </mergeCells>
  <pageMargins left="0.70866141732283472" right="0.70866141732283472" top="0.74803149606299213" bottom="0.74803149606299213" header="0.31496062992125984" footer="0.31496062992125984"/>
  <pageSetup paperSize="9" scale="54" fitToHeight="3" orientation="portrait" horizont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91"/>
  <sheetViews>
    <sheetView topLeftCell="A32" zoomScale="81" zoomScaleNormal="81" workbookViewId="0">
      <selection activeCell="E21" sqref="E21"/>
    </sheetView>
  </sheetViews>
  <sheetFormatPr defaultColWidth="9.1796875" defaultRowHeight="14" x14ac:dyDescent="0.3"/>
  <cols>
    <col min="1" max="1" width="9.1796875" style="1" customWidth="1"/>
    <col min="2" max="2" width="55.81640625" style="1" customWidth="1"/>
    <col min="3" max="3" width="13" style="1" customWidth="1"/>
    <col min="4" max="4" width="15.1796875" style="1" bestFit="1" customWidth="1"/>
    <col min="5" max="5" width="16" style="1" bestFit="1" customWidth="1"/>
    <col min="6" max="7" width="16" style="1" hidden="1" customWidth="1"/>
    <col min="8" max="8" width="45" style="1" customWidth="1"/>
    <col min="9" max="16384" width="9.1796875" style="1"/>
  </cols>
  <sheetData>
    <row r="1" spans="1:8" x14ac:dyDescent="0.3">
      <c r="H1" s="1" t="s">
        <v>0</v>
      </c>
    </row>
    <row r="2" spans="1:8" x14ac:dyDescent="0.3">
      <c r="H2" s="1" t="s">
        <v>1</v>
      </c>
    </row>
    <row r="3" spans="1:8" x14ac:dyDescent="0.3">
      <c r="H3" s="1" t="s">
        <v>2</v>
      </c>
    </row>
    <row r="5" spans="1:8" hidden="1" x14ac:dyDescent="0.3"/>
    <row r="7" spans="1:8" ht="17.5" x14ac:dyDescent="0.35">
      <c r="A7" s="320" t="s">
        <v>3</v>
      </c>
      <c r="B7" s="320"/>
      <c r="C7" s="320"/>
      <c r="D7" s="320"/>
      <c r="E7" s="320"/>
      <c r="F7" s="320"/>
      <c r="G7" s="320"/>
      <c r="H7" s="320"/>
    </row>
    <row r="8" spans="1:8" ht="17.5" x14ac:dyDescent="0.35">
      <c r="A8" s="320" t="s">
        <v>4</v>
      </c>
      <c r="B8" s="320"/>
      <c r="C8" s="320"/>
      <c r="D8" s="320"/>
      <c r="E8" s="320"/>
      <c r="F8" s="320"/>
      <c r="G8" s="320"/>
      <c r="H8" s="320"/>
    </row>
    <row r="9" spans="1:8" ht="17.5" x14ac:dyDescent="0.35">
      <c r="A9" s="320" t="s">
        <v>5</v>
      </c>
      <c r="B9" s="320"/>
      <c r="C9" s="320"/>
      <c r="D9" s="320"/>
      <c r="E9" s="320"/>
      <c r="F9" s="320"/>
      <c r="G9" s="320"/>
      <c r="H9" s="320"/>
    </row>
    <row r="10" spans="1:8" ht="17.5" x14ac:dyDescent="0.35">
      <c r="A10" s="320" t="s">
        <v>6</v>
      </c>
      <c r="B10" s="320"/>
      <c r="C10" s="320"/>
      <c r="D10" s="320"/>
      <c r="E10" s="320"/>
      <c r="F10" s="320"/>
      <c r="G10" s="320"/>
      <c r="H10" s="320"/>
    </row>
    <row r="11" spans="1:8" x14ac:dyDescent="0.3">
      <c r="A11" s="2"/>
      <c r="B11" s="2"/>
      <c r="C11" s="2"/>
      <c r="D11" s="2"/>
      <c r="E11" s="2"/>
      <c r="F11" s="2"/>
      <c r="G11" s="2"/>
      <c r="H11" s="2"/>
    </row>
    <row r="12" spans="1:8" x14ac:dyDescent="0.3">
      <c r="A12" s="2"/>
      <c r="B12" s="2"/>
      <c r="C12" s="2"/>
      <c r="D12" s="2"/>
      <c r="E12" s="2"/>
      <c r="F12" s="2"/>
      <c r="G12" s="2"/>
      <c r="H12" s="2"/>
    </row>
    <row r="13" spans="1:8" ht="15.5" x14ac:dyDescent="0.35">
      <c r="A13" s="24" t="s">
        <v>174</v>
      </c>
      <c r="B13" s="2"/>
      <c r="C13" s="2"/>
      <c r="D13" s="2"/>
      <c r="E13" s="2"/>
      <c r="F13" s="2"/>
      <c r="G13" s="2"/>
      <c r="H13" s="2"/>
    </row>
    <row r="14" spans="1:8" ht="15.5" x14ac:dyDescent="0.35">
      <c r="A14" s="24" t="s">
        <v>175</v>
      </c>
      <c r="B14" s="2"/>
      <c r="C14" s="2"/>
      <c r="D14" s="5"/>
      <c r="E14" s="2"/>
      <c r="F14" s="2"/>
      <c r="G14" s="2"/>
      <c r="H14" s="2"/>
    </row>
    <row r="15" spans="1:8" ht="15.5" x14ac:dyDescent="0.35">
      <c r="A15" s="24" t="s">
        <v>176</v>
      </c>
      <c r="B15" s="2"/>
      <c r="C15" s="2"/>
      <c r="D15" s="2"/>
      <c r="E15" s="2"/>
      <c r="F15" s="2"/>
      <c r="G15" s="2"/>
      <c r="H15" s="2"/>
    </row>
    <row r="16" spans="1:8" ht="15.5" x14ac:dyDescent="0.35">
      <c r="A16" s="24" t="s">
        <v>177</v>
      </c>
      <c r="B16" s="2"/>
      <c r="C16" s="2"/>
      <c r="D16" s="9"/>
      <c r="E16" s="9"/>
      <c r="F16" s="25"/>
      <c r="G16" s="25"/>
      <c r="H16" s="26"/>
    </row>
    <row r="17" spans="1:11" x14ac:dyDescent="0.3">
      <c r="C17" s="27"/>
      <c r="D17" s="9"/>
      <c r="E17" s="9"/>
      <c r="F17" s="9"/>
      <c r="G17" s="9"/>
      <c r="H17" s="28"/>
    </row>
    <row r="18" spans="1:11" ht="15.5" x14ac:dyDescent="0.35">
      <c r="A18" s="322" t="s">
        <v>11</v>
      </c>
      <c r="B18" s="322" t="s">
        <v>12</v>
      </c>
      <c r="C18" s="322" t="s">
        <v>13</v>
      </c>
      <c r="D18" s="337">
        <v>2019</v>
      </c>
      <c r="E18" s="338"/>
      <c r="F18" s="335" t="s">
        <v>178</v>
      </c>
      <c r="G18" s="336"/>
      <c r="H18" s="322" t="s">
        <v>14</v>
      </c>
    </row>
    <row r="19" spans="1:11" ht="15.5" x14ac:dyDescent="0.35">
      <c r="A19" s="323"/>
      <c r="B19" s="323"/>
      <c r="C19" s="323"/>
      <c r="D19" s="10" t="s">
        <v>15</v>
      </c>
      <c r="E19" s="10" t="s">
        <v>16</v>
      </c>
      <c r="F19" s="30" t="s">
        <v>179</v>
      </c>
      <c r="G19" s="30" t="s">
        <v>160</v>
      </c>
      <c r="H19" s="323"/>
    </row>
    <row r="20" spans="1:11" ht="15.5" x14ac:dyDescent="0.3">
      <c r="A20" s="11" t="s">
        <v>17</v>
      </c>
      <c r="B20" s="12" t="s">
        <v>18</v>
      </c>
      <c r="C20" s="11" t="s">
        <v>19</v>
      </c>
      <c r="D20" s="11" t="s">
        <v>19</v>
      </c>
      <c r="E20" s="11" t="s">
        <v>19</v>
      </c>
      <c r="F20" s="11"/>
      <c r="G20" s="11"/>
      <c r="H20" s="11" t="s">
        <v>19</v>
      </c>
    </row>
    <row r="21" spans="1:11" ht="15.5" x14ac:dyDescent="0.3">
      <c r="A21" s="11" t="s">
        <v>20</v>
      </c>
      <c r="B21" s="12" t="s">
        <v>21</v>
      </c>
      <c r="C21" s="11" t="s">
        <v>22</v>
      </c>
      <c r="D21" s="36">
        <v>4418505.2928208746</v>
      </c>
      <c r="E21" s="36">
        <f>E22+E37+E52</f>
        <v>5005020.3213399993</v>
      </c>
      <c r="F21" s="31">
        <f>E21-D21</f>
        <v>586515.02851912472</v>
      </c>
      <c r="G21" s="32">
        <f>E21/D21-1</f>
        <v>0.13274059657053838</v>
      </c>
      <c r="H21" s="33"/>
      <c r="J21" s="23"/>
      <c r="K21" s="23"/>
    </row>
    <row r="22" spans="1:11" ht="15.5" x14ac:dyDescent="0.3">
      <c r="A22" s="11" t="s">
        <v>23</v>
      </c>
      <c r="B22" s="12" t="s">
        <v>24</v>
      </c>
      <c r="C22" s="11" t="s">
        <v>22</v>
      </c>
      <c r="D22" s="36">
        <v>2067027.138086447</v>
      </c>
      <c r="E22" s="36">
        <f>E23+E28+E30+E34+E35+E36</f>
        <v>2222197.6389498045</v>
      </c>
      <c r="F22" s="31">
        <f t="shared" ref="F22:F81" si="0">E22-D22</f>
        <v>155170.50086335745</v>
      </c>
      <c r="G22" s="32">
        <f>E22/D22-1</f>
        <v>7.5069406687619411E-2</v>
      </c>
      <c r="H22" s="33"/>
      <c r="J22" s="23"/>
      <c r="K22" s="23"/>
    </row>
    <row r="23" spans="1:11" ht="15.5" x14ac:dyDescent="0.3">
      <c r="A23" s="11" t="s">
        <v>25</v>
      </c>
      <c r="B23" s="12" t="s">
        <v>26</v>
      </c>
      <c r="C23" s="11" t="s">
        <v>22</v>
      </c>
      <c r="D23" s="36">
        <v>366227.70424628188</v>
      </c>
      <c r="E23" s="36">
        <v>460059.41056011844</v>
      </c>
      <c r="F23" s="31">
        <f t="shared" si="0"/>
        <v>93831.706313836563</v>
      </c>
      <c r="G23" s="32">
        <f>E23/D23-1</f>
        <v>0.25621138222447626</v>
      </c>
      <c r="H23" s="329" t="s">
        <v>434</v>
      </c>
      <c r="J23" s="23"/>
      <c r="K23" s="23"/>
    </row>
    <row r="24" spans="1:11" ht="31" x14ac:dyDescent="0.3">
      <c r="A24" s="11" t="s">
        <v>27</v>
      </c>
      <c r="B24" s="12" t="s">
        <v>28</v>
      </c>
      <c r="C24" s="11" t="s">
        <v>22</v>
      </c>
      <c r="D24" s="36">
        <v>364119.81710871024</v>
      </c>
      <c r="E24" s="36">
        <v>156973.85619598007</v>
      </c>
      <c r="F24" s="31">
        <f t="shared" si="0"/>
        <v>-207145.96091273017</v>
      </c>
      <c r="G24" s="32">
        <f t="shared" ref="G24:G81" si="1">E24/D24-1</f>
        <v>-0.56889504822223236</v>
      </c>
      <c r="H24" s="330"/>
      <c r="J24" s="23"/>
      <c r="K24" s="23"/>
    </row>
    <row r="25" spans="1:11" ht="20.149999999999999" customHeight="1" x14ac:dyDescent="0.3">
      <c r="A25" s="11" t="s">
        <v>29</v>
      </c>
      <c r="B25" s="12" t="s">
        <v>30</v>
      </c>
      <c r="C25" s="11" t="s">
        <v>22</v>
      </c>
      <c r="D25" s="36" t="s">
        <v>31</v>
      </c>
      <c r="E25" s="36">
        <v>255111.44269999999</v>
      </c>
      <c r="F25" s="31" t="e">
        <f t="shared" si="0"/>
        <v>#VALUE!</v>
      </c>
      <c r="G25" s="32" t="e">
        <f t="shared" si="1"/>
        <v>#VALUE!</v>
      </c>
      <c r="H25" s="330"/>
      <c r="J25" s="23"/>
      <c r="K25" s="23"/>
    </row>
    <row r="26" spans="1:11" ht="46.5" x14ac:dyDescent="0.3">
      <c r="A26" s="11" t="s">
        <v>33</v>
      </c>
      <c r="B26" s="12" t="s">
        <v>34</v>
      </c>
      <c r="C26" s="11" t="s">
        <v>22</v>
      </c>
      <c r="D26" s="36">
        <v>2107.8871375716599</v>
      </c>
      <c r="E26" s="36">
        <v>47974.1116641384</v>
      </c>
      <c r="F26" s="31">
        <f t="shared" si="0"/>
        <v>45866.224526566737</v>
      </c>
      <c r="G26" s="32">
        <f t="shared" si="1"/>
        <v>21.759336023752109</v>
      </c>
      <c r="H26" s="330"/>
      <c r="J26" s="23"/>
      <c r="K26" s="23"/>
    </row>
    <row r="27" spans="1:11" ht="25" customHeight="1" x14ac:dyDescent="0.3">
      <c r="A27" s="11" t="s">
        <v>36</v>
      </c>
      <c r="B27" s="12" t="s">
        <v>37</v>
      </c>
      <c r="C27" s="11" t="s">
        <v>22</v>
      </c>
      <c r="D27" s="36" t="s">
        <v>31</v>
      </c>
      <c r="E27" s="36">
        <v>43056.441779768764</v>
      </c>
      <c r="F27" s="31" t="e">
        <f t="shared" si="0"/>
        <v>#VALUE!</v>
      </c>
      <c r="G27" s="32" t="e">
        <f t="shared" si="1"/>
        <v>#VALUE!</v>
      </c>
      <c r="H27" s="331"/>
      <c r="J27" s="23"/>
      <c r="K27" s="23"/>
    </row>
    <row r="28" spans="1:11" ht="15.5" x14ac:dyDescent="0.3">
      <c r="A28" s="11" t="s">
        <v>38</v>
      </c>
      <c r="B28" s="12" t="s">
        <v>39</v>
      </c>
      <c r="C28" s="11" t="s">
        <v>22</v>
      </c>
      <c r="D28" s="36">
        <v>1427407.9140124423</v>
      </c>
      <c r="E28" s="36">
        <v>1501486.0809518842</v>
      </c>
      <c r="F28" s="31">
        <f t="shared" si="0"/>
        <v>74078.166939441813</v>
      </c>
      <c r="G28" s="32">
        <f t="shared" si="1"/>
        <v>5.189698488584682E-2</v>
      </c>
      <c r="H28" s="34"/>
      <c r="J28" s="23"/>
      <c r="K28" s="23"/>
    </row>
    <row r="29" spans="1:11" ht="15.5" x14ac:dyDescent="0.3">
      <c r="A29" s="11" t="s">
        <v>41</v>
      </c>
      <c r="B29" s="12" t="s">
        <v>37</v>
      </c>
      <c r="C29" s="11" t="s">
        <v>22</v>
      </c>
      <c r="D29" s="36"/>
      <c r="E29" s="36">
        <v>131602.71130999998</v>
      </c>
      <c r="F29" s="31">
        <f t="shared" si="0"/>
        <v>131602.71130999998</v>
      </c>
      <c r="G29" s="32" t="e">
        <f t="shared" si="1"/>
        <v>#DIV/0!</v>
      </c>
      <c r="H29" s="33"/>
      <c r="J29" s="23"/>
      <c r="K29" s="23"/>
    </row>
    <row r="30" spans="1:11" ht="15.5" x14ac:dyDescent="0.3">
      <c r="A30" s="11" t="s">
        <v>42</v>
      </c>
      <c r="B30" s="12" t="s">
        <v>43</v>
      </c>
      <c r="C30" s="11" t="s">
        <v>22</v>
      </c>
      <c r="D30" s="36">
        <v>258456.5876670978</v>
      </c>
      <c r="E30" s="36">
        <v>245810.60383352076</v>
      </c>
      <c r="F30" s="31">
        <f t="shared" si="0"/>
        <v>-12645.983833577047</v>
      </c>
      <c r="G30" s="32">
        <f t="shared" si="1"/>
        <v>-4.8928850867076989E-2</v>
      </c>
      <c r="H30" s="33"/>
      <c r="J30" s="23"/>
      <c r="K30" s="23"/>
    </row>
    <row r="31" spans="1:11" ht="31" x14ac:dyDescent="0.3">
      <c r="A31" s="11" t="s">
        <v>44</v>
      </c>
      <c r="B31" s="12" t="s">
        <v>45</v>
      </c>
      <c r="C31" s="11" t="s">
        <v>22</v>
      </c>
      <c r="D31" s="36" t="s">
        <v>31</v>
      </c>
      <c r="E31" s="259">
        <v>21214.661811743881</v>
      </c>
      <c r="F31" s="31" t="e">
        <f t="shared" si="0"/>
        <v>#VALUE!</v>
      </c>
      <c r="G31" s="32" t="e">
        <f t="shared" si="1"/>
        <v>#VALUE!</v>
      </c>
      <c r="H31" s="35"/>
      <c r="J31" s="23"/>
      <c r="K31" s="23"/>
    </row>
    <row r="32" spans="1:11" ht="15.5" x14ac:dyDescent="0.3">
      <c r="A32" s="11" t="s">
        <v>46</v>
      </c>
      <c r="B32" s="12" t="s">
        <v>47</v>
      </c>
      <c r="C32" s="11" t="s">
        <v>22</v>
      </c>
      <c r="D32" s="36" t="s">
        <v>31</v>
      </c>
      <c r="E32" s="36">
        <v>2831.5194906831016</v>
      </c>
      <c r="F32" s="31" t="e">
        <f t="shared" si="0"/>
        <v>#VALUE!</v>
      </c>
      <c r="G32" s="32" t="e">
        <f t="shared" si="1"/>
        <v>#VALUE!</v>
      </c>
      <c r="H32" s="35"/>
      <c r="J32" s="23"/>
      <c r="K32" s="23"/>
    </row>
    <row r="33" spans="1:11" ht="15.5" x14ac:dyDescent="0.3">
      <c r="A33" s="11" t="s">
        <v>48</v>
      </c>
      <c r="B33" s="12" t="s">
        <v>49</v>
      </c>
      <c r="C33" s="11" t="s">
        <v>22</v>
      </c>
      <c r="D33" s="36">
        <v>258456.5876670978</v>
      </c>
      <c r="E33" s="36">
        <v>221764.42253109376</v>
      </c>
      <c r="F33" s="31">
        <f t="shared" si="0"/>
        <v>-36692.165136004041</v>
      </c>
      <c r="G33" s="32">
        <f t="shared" si="1"/>
        <v>-0.141966453504621</v>
      </c>
      <c r="H33" s="35"/>
      <c r="J33" s="23"/>
      <c r="K33" s="23"/>
    </row>
    <row r="34" spans="1:11" ht="31" x14ac:dyDescent="0.3">
      <c r="A34" s="11" t="s">
        <v>71</v>
      </c>
      <c r="B34" s="12" t="s">
        <v>72</v>
      </c>
      <c r="C34" s="11" t="s">
        <v>22</v>
      </c>
      <c r="D34" s="36">
        <v>0</v>
      </c>
      <c r="E34" s="36">
        <v>0</v>
      </c>
      <c r="F34" s="31">
        <f t="shared" si="0"/>
        <v>0</v>
      </c>
      <c r="G34" s="32" t="e">
        <f t="shared" si="1"/>
        <v>#DIV/0!</v>
      </c>
      <c r="H34" s="35" t="s">
        <v>180</v>
      </c>
      <c r="J34" s="23"/>
      <c r="K34" s="23"/>
    </row>
    <row r="35" spans="1:11" ht="49.5" customHeight="1" x14ac:dyDescent="0.3">
      <c r="A35" s="11" t="s">
        <v>73</v>
      </c>
      <c r="B35" s="12" t="s">
        <v>74</v>
      </c>
      <c r="C35" s="11" t="s">
        <v>22</v>
      </c>
      <c r="D35" s="36" t="s">
        <v>31</v>
      </c>
      <c r="E35" s="36">
        <v>80.12172901099261</v>
      </c>
      <c r="F35" s="31" t="e">
        <f t="shared" si="0"/>
        <v>#VALUE!</v>
      </c>
      <c r="G35" s="32" t="e">
        <f t="shared" si="1"/>
        <v>#VALUE!</v>
      </c>
      <c r="H35" s="35"/>
      <c r="J35" s="23"/>
      <c r="K35" s="23"/>
    </row>
    <row r="36" spans="1:11" ht="49.5" customHeight="1" x14ac:dyDescent="0.3">
      <c r="A36" s="11" t="s">
        <v>181</v>
      </c>
      <c r="B36" s="12" t="s">
        <v>76</v>
      </c>
      <c r="C36" s="11" t="s">
        <v>22</v>
      </c>
      <c r="D36" s="36">
        <v>14934.93216062498</v>
      </c>
      <c r="E36" s="36">
        <v>14761.4218752699</v>
      </c>
      <c r="F36" s="31">
        <f>E36-D36</f>
        <v>-173.51028535507976</v>
      </c>
      <c r="G36" s="32">
        <f>E36/D36-1</f>
        <v>-1.1617748476456358E-2</v>
      </c>
      <c r="H36" s="35"/>
      <c r="J36" s="23"/>
      <c r="K36" s="23"/>
    </row>
    <row r="37" spans="1:11" ht="15.5" x14ac:dyDescent="0.3">
      <c r="A37" s="11" t="s">
        <v>78</v>
      </c>
      <c r="B37" s="12" t="s">
        <v>79</v>
      </c>
      <c r="C37" s="11" t="s">
        <v>22</v>
      </c>
      <c r="D37" s="36">
        <v>2346384.5547344284</v>
      </c>
      <c r="E37" s="36">
        <v>4332008.7202016711</v>
      </c>
      <c r="F37" s="31">
        <f t="shared" si="0"/>
        <v>1985624.1654672427</v>
      </c>
      <c r="G37" s="32">
        <f t="shared" si="1"/>
        <v>0.8462483958397784</v>
      </c>
      <c r="H37" s="35"/>
      <c r="J37" s="23"/>
      <c r="K37" s="23"/>
    </row>
    <row r="38" spans="1:11" ht="15.5" x14ac:dyDescent="0.3">
      <c r="A38" s="11" t="s">
        <v>80</v>
      </c>
      <c r="B38" s="12" t="s">
        <v>182</v>
      </c>
      <c r="C38" s="11" t="s">
        <v>22</v>
      </c>
      <c r="D38" s="36">
        <v>1275459.53</v>
      </c>
      <c r="E38" s="36">
        <v>1293777.7973099998</v>
      </c>
      <c r="F38" s="31">
        <f t="shared" si="0"/>
        <v>18318.267309999792</v>
      </c>
      <c r="G38" s="32">
        <f t="shared" si="1"/>
        <v>1.4362092155130846E-2</v>
      </c>
      <c r="H38" s="35"/>
      <c r="J38" s="23"/>
      <c r="K38" s="23"/>
    </row>
    <row r="39" spans="1:11" ht="31" x14ac:dyDescent="0.3">
      <c r="A39" s="11" t="s">
        <v>83</v>
      </c>
      <c r="B39" s="12" t="s">
        <v>84</v>
      </c>
      <c r="C39" s="11" t="s">
        <v>22</v>
      </c>
      <c r="D39" s="36">
        <v>0</v>
      </c>
      <c r="E39" s="36">
        <v>0</v>
      </c>
      <c r="F39" s="31">
        <f t="shared" si="0"/>
        <v>0</v>
      </c>
      <c r="G39" s="32" t="e">
        <f t="shared" si="1"/>
        <v>#DIV/0!</v>
      </c>
      <c r="H39" s="35"/>
      <c r="J39" s="23"/>
      <c r="K39" s="23"/>
    </row>
    <row r="40" spans="1:11" ht="139.5" x14ac:dyDescent="0.3">
      <c r="A40" s="11" t="s">
        <v>85</v>
      </c>
      <c r="B40" s="12" t="s">
        <v>86</v>
      </c>
      <c r="C40" s="11" t="s">
        <v>22</v>
      </c>
      <c r="D40" s="36">
        <v>4198.4314990536004</v>
      </c>
      <c r="E40" s="36">
        <v>271031.22360932402</v>
      </c>
      <c r="F40" s="31">
        <f t="shared" si="0"/>
        <v>266832.79211027041</v>
      </c>
      <c r="G40" s="32">
        <f t="shared" si="1"/>
        <v>63.555352080990048</v>
      </c>
      <c r="H40" s="35" t="s">
        <v>432</v>
      </c>
      <c r="J40" s="23"/>
      <c r="K40" s="23"/>
    </row>
    <row r="41" spans="1:11" ht="15.5" x14ac:dyDescent="0.3">
      <c r="A41" s="11" t="s">
        <v>88</v>
      </c>
      <c r="B41" s="12" t="s">
        <v>89</v>
      </c>
      <c r="C41" s="11" t="s">
        <v>22</v>
      </c>
      <c r="D41" s="36">
        <v>446857.82329664787</v>
      </c>
      <c r="E41" s="36">
        <v>444014.56079211569</v>
      </c>
      <c r="F41" s="31">
        <f t="shared" si="0"/>
        <v>-2843.2625045321765</v>
      </c>
      <c r="G41" s="32">
        <f t="shared" si="1"/>
        <v>-6.36279003365392E-3</v>
      </c>
      <c r="H41" s="35"/>
      <c r="J41" s="23"/>
      <c r="K41" s="23"/>
    </row>
    <row r="42" spans="1:11" ht="46.5" x14ac:dyDescent="0.3">
      <c r="A42" s="11" t="s">
        <v>91</v>
      </c>
      <c r="B42" s="12" t="s">
        <v>92</v>
      </c>
      <c r="C42" s="11" t="s">
        <v>22</v>
      </c>
      <c r="D42" s="36">
        <v>0</v>
      </c>
      <c r="E42" s="36">
        <v>0</v>
      </c>
      <c r="F42" s="31">
        <f t="shared" si="0"/>
        <v>0</v>
      </c>
      <c r="G42" s="32" t="e">
        <f t="shared" si="1"/>
        <v>#DIV/0!</v>
      </c>
      <c r="H42" s="35"/>
      <c r="J42" s="23"/>
      <c r="K42" s="23"/>
    </row>
    <row r="43" spans="1:11" ht="15.5" x14ac:dyDescent="0.3">
      <c r="A43" s="11" t="s">
        <v>93</v>
      </c>
      <c r="B43" s="12" t="s">
        <v>94</v>
      </c>
      <c r="C43" s="11" t="s">
        <v>22</v>
      </c>
      <c r="D43" s="36">
        <v>434730.68316405092</v>
      </c>
      <c r="E43" s="36">
        <v>496698.86130822048</v>
      </c>
      <c r="F43" s="31">
        <f t="shared" si="0"/>
        <v>61968.178144169564</v>
      </c>
      <c r="G43" s="32">
        <f t="shared" si="1"/>
        <v>0.14254383355955835</v>
      </c>
      <c r="H43" s="35"/>
      <c r="J43" s="23"/>
      <c r="K43" s="23"/>
    </row>
    <row r="44" spans="1:11" ht="15.5" x14ac:dyDescent="0.3">
      <c r="A44" s="11" t="s">
        <v>95</v>
      </c>
      <c r="B44" s="12" t="s">
        <v>96</v>
      </c>
      <c r="C44" s="11" t="s">
        <v>22</v>
      </c>
      <c r="D44" s="36">
        <v>0</v>
      </c>
      <c r="E44" s="36"/>
      <c r="F44" s="31">
        <f t="shared" si="0"/>
        <v>0</v>
      </c>
      <c r="G44" s="32" t="e">
        <f t="shared" si="1"/>
        <v>#DIV/0!</v>
      </c>
      <c r="H44" s="35"/>
      <c r="J44" s="23"/>
      <c r="K44" s="23"/>
    </row>
    <row r="45" spans="1:11" ht="15.5" x14ac:dyDescent="0.3">
      <c r="A45" s="11" t="s">
        <v>97</v>
      </c>
      <c r="B45" s="12" t="s">
        <v>98</v>
      </c>
      <c r="C45" s="11" t="s">
        <v>22</v>
      </c>
      <c r="D45" s="36">
        <v>0</v>
      </c>
      <c r="E45" s="36">
        <v>8934</v>
      </c>
      <c r="F45" s="31">
        <f t="shared" si="0"/>
        <v>8934</v>
      </c>
      <c r="G45" s="32" t="e">
        <f t="shared" si="1"/>
        <v>#DIV/0!</v>
      </c>
      <c r="H45" s="35"/>
      <c r="J45" s="23"/>
      <c r="K45" s="23"/>
    </row>
    <row r="46" spans="1:11" ht="15.5" x14ac:dyDescent="0.3">
      <c r="A46" s="11" t="s">
        <v>100</v>
      </c>
      <c r="B46" s="12" t="s">
        <v>101</v>
      </c>
      <c r="C46" s="11" t="s">
        <v>22</v>
      </c>
      <c r="D46" s="36">
        <v>64656.242469999997</v>
      </c>
      <c r="E46" s="36">
        <v>33578.51721452146</v>
      </c>
      <c r="F46" s="31">
        <f t="shared" si="0"/>
        <v>-31077.725255478537</v>
      </c>
      <c r="G46" s="32">
        <f t="shared" si="1"/>
        <v>-0.48066086225005056</v>
      </c>
      <c r="H46" s="35"/>
      <c r="J46" s="23"/>
      <c r="K46" s="23"/>
    </row>
    <row r="47" spans="1:11" ht="108.5" x14ac:dyDescent="0.3">
      <c r="A47" s="11" t="s">
        <v>103</v>
      </c>
      <c r="B47" s="12" t="s">
        <v>104</v>
      </c>
      <c r="C47" s="11" t="s">
        <v>22</v>
      </c>
      <c r="D47" s="36">
        <v>113088.65</v>
      </c>
      <c r="E47" s="36">
        <v>295846.86630147626</v>
      </c>
      <c r="F47" s="31">
        <f t="shared" si="0"/>
        <v>182758.21630147626</v>
      </c>
      <c r="G47" s="32">
        <f t="shared" si="1"/>
        <v>1.61606152608132</v>
      </c>
      <c r="H47" s="35" t="s">
        <v>183</v>
      </c>
      <c r="J47" s="23"/>
      <c r="K47" s="23"/>
    </row>
    <row r="48" spans="1:11" ht="46.5" x14ac:dyDescent="0.3">
      <c r="A48" s="11" t="s">
        <v>105</v>
      </c>
      <c r="B48" s="12" t="s">
        <v>106</v>
      </c>
      <c r="C48" s="11" t="s">
        <v>107</v>
      </c>
      <c r="D48" s="36">
        <v>4621</v>
      </c>
      <c r="E48" s="36">
        <v>2854.2390637468561</v>
      </c>
      <c r="F48" s="31">
        <f t="shared" si="0"/>
        <v>-1766.7609362531439</v>
      </c>
      <c r="G48" s="32">
        <f t="shared" si="1"/>
        <v>-0.3823330310004639</v>
      </c>
      <c r="H48" s="35" t="s">
        <v>184</v>
      </c>
      <c r="J48" s="23"/>
      <c r="K48" s="23"/>
    </row>
    <row r="49" spans="1:11" ht="91" customHeight="1" x14ac:dyDescent="0.3">
      <c r="A49" s="11" t="s">
        <v>108</v>
      </c>
      <c r="B49" s="12" t="s">
        <v>109</v>
      </c>
      <c r="C49" s="11" t="s">
        <v>22</v>
      </c>
      <c r="D49" s="36">
        <v>0</v>
      </c>
      <c r="E49" s="36">
        <v>0</v>
      </c>
      <c r="F49" s="31">
        <f t="shared" si="0"/>
        <v>0</v>
      </c>
      <c r="G49" s="32" t="e">
        <f t="shared" si="1"/>
        <v>#DIV/0!</v>
      </c>
      <c r="H49" s="35"/>
      <c r="J49" s="23"/>
      <c r="K49" s="23"/>
    </row>
    <row r="50" spans="1:11" ht="46.5" x14ac:dyDescent="0.3">
      <c r="A50" s="11" t="s">
        <v>110</v>
      </c>
      <c r="B50" s="12" t="s">
        <v>185</v>
      </c>
      <c r="C50" s="11" t="s">
        <v>22</v>
      </c>
      <c r="D50" s="36">
        <v>7393.1943046762481</v>
      </c>
      <c r="E50" s="36">
        <v>1488126.8936660134</v>
      </c>
      <c r="F50" s="31">
        <f t="shared" si="0"/>
        <v>1480733.6993613371</v>
      </c>
      <c r="G50" s="32">
        <f t="shared" si="1"/>
        <v>200.28334686466479</v>
      </c>
      <c r="H50" s="33" t="s">
        <v>186</v>
      </c>
      <c r="J50" s="23"/>
      <c r="K50" s="23"/>
    </row>
    <row r="51" spans="1:11" ht="101.15" customHeight="1" x14ac:dyDescent="0.3">
      <c r="A51" s="37"/>
      <c r="B51" s="12" t="s">
        <v>187</v>
      </c>
      <c r="C51" s="11" t="s">
        <v>22</v>
      </c>
      <c r="D51" s="36">
        <v>0</v>
      </c>
      <c r="E51" s="36">
        <v>421518.36841</v>
      </c>
      <c r="F51" s="31">
        <f t="shared" si="0"/>
        <v>421518.36841</v>
      </c>
      <c r="G51" s="32" t="e">
        <f t="shared" si="1"/>
        <v>#DIV/0!</v>
      </c>
      <c r="H51" s="35" t="s">
        <v>188</v>
      </c>
      <c r="J51" s="23"/>
      <c r="K51" s="23"/>
    </row>
    <row r="52" spans="1:11" ht="77.5" x14ac:dyDescent="0.3">
      <c r="A52" s="11" t="s">
        <v>112</v>
      </c>
      <c r="B52" s="12" t="s">
        <v>113</v>
      </c>
      <c r="C52" s="11" t="s">
        <v>22</v>
      </c>
      <c r="D52" s="36">
        <v>5093.6000000000004</v>
      </c>
      <c r="E52" s="36">
        <v>-1549186.0378114758</v>
      </c>
      <c r="F52" s="31">
        <f t="shared" si="0"/>
        <v>-1554279.6378114759</v>
      </c>
      <c r="G52" s="32">
        <f t="shared" si="1"/>
        <v>-305.14363864682656</v>
      </c>
      <c r="H52" s="35" t="s">
        <v>430</v>
      </c>
      <c r="J52" s="23"/>
      <c r="K52" s="23"/>
    </row>
    <row r="53" spans="1:11" ht="51" customHeight="1" x14ac:dyDescent="0.3">
      <c r="A53" s="11" t="s">
        <v>115</v>
      </c>
      <c r="B53" s="12" t="s">
        <v>116</v>
      </c>
      <c r="C53" s="11" t="s">
        <v>22</v>
      </c>
      <c r="D53" s="36">
        <v>417637.01334583189</v>
      </c>
      <c r="E53" s="36">
        <v>505717.50657976873</v>
      </c>
      <c r="F53" s="31">
        <f t="shared" si="0"/>
        <v>88080.493233936839</v>
      </c>
      <c r="G53" s="32">
        <f t="shared" si="1"/>
        <v>0.21090202836260641</v>
      </c>
      <c r="H53" s="332" t="s">
        <v>433</v>
      </c>
      <c r="J53" s="23"/>
      <c r="K53" s="23"/>
    </row>
    <row r="54" spans="1:11" ht="44.15" customHeight="1" x14ac:dyDescent="0.3">
      <c r="A54" s="11" t="s">
        <v>117</v>
      </c>
      <c r="B54" s="12" t="s">
        <v>118</v>
      </c>
      <c r="C54" s="11" t="s">
        <v>22</v>
      </c>
      <c r="D54" s="36">
        <v>549017.43900865142</v>
      </c>
      <c r="E54" s="36">
        <v>882685.28737999988</v>
      </c>
      <c r="F54" s="31">
        <f t="shared" si="0"/>
        <v>333667.84837134846</v>
      </c>
      <c r="G54" s="32">
        <f t="shared" si="1"/>
        <v>0.60775455325033945</v>
      </c>
      <c r="H54" s="333"/>
      <c r="J54" s="23"/>
      <c r="K54" s="23"/>
    </row>
    <row r="55" spans="1:11" ht="31" x14ac:dyDescent="0.3">
      <c r="A55" s="11" t="s">
        <v>23</v>
      </c>
      <c r="B55" s="12" t="s">
        <v>119</v>
      </c>
      <c r="C55" s="11" t="s">
        <v>120</v>
      </c>
      <c r="D55" s="38">
        <v>439048</v>
      </c>
      <c r="E55" s="38">
        <v>544203.99600000004</v>
      </c>
      <c r="F55" s="31">
        <f t="shared" si="0"/>
        <v>105155.99600000004</v>
      </c>
      <c r="G55" s="32">
        <f t="shared" si="1"/>
        <v>0.2395091106211622</v>
      </c>
      <c r="H55" s="334"/>
      <c r="J55" s="23"/>
      <c r="K55" s="23"/>
    </row>
    <row r="56" spans="1:11" ht="62" x14ac:dyDescent="0.3">
      <c r="A56" s="11" t="s">
        <v>78</v>
      </c>
      <c r="B56" s="12" t="s">
        <v>121</v>
      </c>
      <c r="C56" s="16" t="s">
        <v>122</v>
      </c>
      <c r="D56" s="36">
        <v>1250.4724745555188</v>
      </c>
      <c r="E56" s="36">
        <v>1621.9750201540228</v>
      </c>
      <c r="F56" s="31">
        <f t="shared" si="0"/>
        <v>371.50254559850396</v>
      </c>
      <c r="G56" s="32">
        <f t="shared" si="1"/>
        <v>0.2970897426035346</v>
      </c>
      <c r="H56" s="35" t="s">
        <v>189</v>
      </c>
      <c r="J56" s="23"/>
      <c r="K56" s="23"/>
    </row>
    <row r="57" spans="1:11" ht="62" x14ac:dyDescent="0.3">
      <c r="A57" s="11" t="s">
        <v>123</v>
      </c>
      <c r="B57" s="12" t="s">
        <v>124</v>
      </c>
      <c r="C57" s="11" t="s">
        <v>19</v>
      </c>
      <c r="D57" s="36" t="s">
        <v>19</v>
      </c>
      <c r="E57" s="36" t="s">
        <v>19</v>
      </c>
      <c r="F57" s="31"/>
      <c r="G57" s="32"/>
      <c r="H57" s="39" t="s">
        <v>19</v>
      </c>
      <c r="J57" s="23"/>
      <c r="K57" s="23"/>
    </row>
    <row r="58" spans="1:11" ht="15.5" x14ac:dyDescent="0.3">
      <c r="A58" s="11" t="s">
        <v>20</v>
      </c>
      <c r="B58" s="12" t="s">
        <v>125</v>
      </c>
      <c r="C58" s="11" t="s">
        <v>126</v>
      </c>
      <c r="D58" s="36">
        <v>232437</v>
      </c>
      <c r="E58" s="36">
        <v>236471</v>
      </c>
      <c r="F58" s="31">
        <f t="shared" si="0"/>
        <v>4034</v>
      </c>
      <c r="G58" s="32">
        <f t="shared" si="1"/>
        <v>1.7355240344695488E-2</v>
      </c>
      <c r="H58" s="40"/>
      <c r="J58" s="23"/>
      <c r="K58" s="23"/>
    </row>
    <row r="59" spans="1:11" ht="15.5" x14ac:dyDescent="0.3">
      <c r="A59" s="11" t="s">
        <v>127</v>
      </c>
      <c r="B59" s="12" t="s">
        <v>128</v>
      </c>
      <c r="C59" s="11" t="s">
        <v>129</v>
      </c>
      <c r="D59" s="36">
        <v>3961.32</v>
      </c>
      <c r="E59" s="36">
        <v>4048.4379999999996</v>
      </c>
      <c r="F59" s="31">
        <f t="shared" si="0"/>
        <v>87.117999999999483</v>
      </c>
      <c r="G59" s="32">
        <f t="shared" si="1"/>
        <v>2.1992164228085365E-2</v>
      </c>
      <c r="H59" s="40"/>
      <c r="J59" s="23"/>
      <c r="K59" s="23"/>
    </row>
    <row r="60" spans="1:11" ht="15.5" x14ac:dyDescent="0.3">
      <c r="A60" s="11" t="s">
        <v>130</v>
      </c>
      <c r="B60" s="12" t="s">
        <v>131</v>
      </c>
      <c r="C60" s="11" t="s">
        <v>129</v>
      </c>
      <c r="D60" s="36">
        <v>1553</v>
      </c>
      <c r="E60" s="36">
        <v>1553</v>
      </c>
      <c r="F60" s="31">
        <f t="shared" si="0"/>
        <v>0</v>
      </c>
      <c r="G60" s="32">
        <f t="shared" si="1"/>
        <v>0</v>
      </c>
      <c r="H60" s="40"/>
      <c r="J60" s="23"/>
      <c r="K60" s="23"/>
    </row>
    <row r="61" spans="1:11" ht="15.5" x14ac:dyDescent="0.3">
      <c r="A61" s="11" t="s">
        <v>132</v>
      </c>
      <c r="B61" s="12" t="s">
        <v>133</v>
      </c>
      <c r="C61" s="11" t="s">
        <v>129</v>
      </c>
      <c r="D61" s="36">
        <v>882.36000000000024</v>
      </c>
      <c r="E61" s="36">
        <v>882.39999999999986</v>
      </c>
      <c r="F61" s="31">
        <f t="shared" si="0"/>
        <v>3.999999999962256E-2</v>
      </c>
      <c r="G61" s="32">
        <f t="shared" si="1"/>
        <v>4.5332970669109685E-5</v>
      </c>
      <c r="H61" s="40"/>
      <c r="J61" s="23"/>
      <c r="K61" s="23"/>
    </row>
    <row r="62" spans="1:11" ht="15.5" x14ac:dyDescent="0.3">
      <c r="A62" s="11" t="s">
        <v>134</v>
      </c>
      <c r="B62" s="12" t="s">
        <v>135</v>
      </c>
      <c r="C62" s="11" t="s">
        <v>129</v>
      </c>
      <c r="D62" s="36">
        <v>1525.96</v>
      </c>
      <c r="E62" s="36">
        <v>1613.038</v>
      </c>
      <c r="F62" s="31">
        <f t="shared" si="0"/>
        <v>87.077999999999975</v>
      </c>
      <c r="G62" s="32">
        <f t="shared" si="1"/>
        <v>5.7064405357938552E-2</v>
      </c>
      <c r="H62" s="40"/>
      <c r="J62" s="23"/>
      <c r="K62" s="23"/>
    </row>
    <row r="63" spans="1:11" ht="15.5" x14ac:dyDescent="0.3">
      <c r="A63" s="11" t="s">
        <v>136</v>
      </c>
      <c r="B63" s="12" t="s">
        <v>137</v>
      </c>
      <c r="C63" s="11" t="s">
        <v>129</v>
      </c>
      <c r="D63" s="36"/>
      <c r="E63" s="36"/>
      <c r="F63" s="31">
        <f t="shared" si="0"/>
        <v>0</v>
      </c>
      <c r="G63" s="32" t="e">
        <f t="shared" si="1"/>
        <v>#DIV/0!</v>
      </c>
      <c r="H63" s="40"/>
      <c r="J63" s="23"/>
      <c r="K63" s="23"/>
    </row>
    <row r="64" spans="1:11" ht="31" x14ac:dyDescent="0.3">
      <c r="A64" s="11" t="s">
        <v>138</v>
      </c>
      <c r="B64" s="12" t="s">
        <v>139</v>
      </c>
      <c r="C64" s="11" t="s">
        <v>140</v>
      </c>
      <c r="D64" s="36">
        <v>45848.525600000001</v>
      </c>
      <c r="E64" s="36">
        <v>49905.061107000001</v>
      </c>
      <c r="F64" s="31">
        <f t="shared" si="0"/>
        <v>4056.5355070000005</v>
      </c>
      <c r="G64" s="32">
        <f t="shared" si="1"/>
        <v>8.8476902014053005E-2</v>
      </c>
      <c r="H64" s="326" t="s">
        <v>431</v>
      </c>
      <c r="J64" s="23"/>
      <c r="K64" s="23"/>
    </row>
    <row r="65" spans="1:11" ht="15.5" x14ac:dyDescent="0.3">
      <c r="A65" s="11" t="s">
        <v>141</v>
      </c>
      <c r="B65" s="12" t="s">
        <v>131</v>
      </c>
      <c r="C65" s="11" t="s">
        <v>140</v>
      </c>
      <c r="D65" s="36">
        <v>4702.7179999999998</v>
      </c>
      <c r="E65" s="36">
        <v>4487.8943000000008</v>
      </c>
      <c r="F65" s="31">
        <f t="shared" si="0"/>
        <v>-214.82369999999901</v>
      </c>
      <c r="G65" s="32">
        <f t="shared" si="1"/>
        <v>-4.5680753130423524E-2</v>
      </c>
      <c r="H65" s="327"/>
      <c r="J65" s="23"/>
      <c r="K65" s="23"/>
    </row>
    <row r="66" spans="1:11" ht="15.5" x14ac:dyDescent="0.3">
      <c r="A66" s="11" t="s">
        <v>142</v>
      </c>
      <c r="B66" s="12" t="s">
        <v>133</v>
      </c>
      <c r="C66" s="11" t="s">
        <v>140</v>
      </c>
      <c r="D66" s="36">
        <v>3073.4138000000003</v>
      </c>
      <c r="E66" s="36">
        <v>2912.2781000000004</v>
      </c>
      <c r="F66" s="31">
        <f t="shared" si="0"/>
        <v>-161.13569999999982</v>
      </c>
      <c r="G66" s="32">
        <f t="shared" si="1"/>
        <v>-5.2428898445110006E-2</v>
      </c>
      <c r="H66" s="327"/>
      <c r="J66" s="23"/>
      <c r="K66" s="23"/>
    </row>
    <row r="67" spans="1:11" ht="15.5" x14ac:dyDescent="0.3">
      <c r="A67" s="11" t="s">
        <v>143</v>
      </c>
      <c r="B67" s="12" t="s">
        <v>135</v>
      </c>
      <c r="C67" s="11" t="s">
        <v>140</v>
      </c>
      <c r="D67" s="36">
        <v>17104.308500000003</v>
      </c>
      <c r="E67" s="36">
        <v>19329.428599999999</v>
      </c>
      <c r="F67" s="31">
        <f t="shared" si="0"/>
        <v>2225.1200999999965</v>
      </c>
      <c r="G67" s="32">
        <f t="shared" si="1"/>
        <v>0.13009120479790193</v>
      </c>
      <c r="H67" s="327"/>
      <c r="J67" s="23"/>
      <c r="K67" s="23"/>
    </row>
    <row r="68" spans="1:11" ht="15.5" x14ac:dyDescent="0.3">
      <c r="A68" s="11" t="s">
        <v>144</v>
      </c>
      <c r="B68" s="12" t="s">
        <v>137</v>
      </c>
      <c r="C68" s="11" t="s">
        <v>140</v>
      </c>
      <c r="D68" s="36">
        <v>20968.085299999999</v>
      </c>
      <c r="E68" s="36">
        <v>23175.460106999999</v>
      </c>
      <c r="F68" s="31">
        <f t="shared" si="0"/>
        <v>2207.3748070000001</v>
      </c>
      <c r="G68" s="32">
        <f t="shared" si="1"/>
        <v>0.1052730745520194</v>
      </c>
      <c r="H68" s="327"/>
      <c r="J68" s="23"/>
      <c r="K68" s="23"/>
    </row>
    <row r="69" spans="1:11" ht="15.5" x14ac:dyDescent="0.3">
      <c r="A69" s="11" t="s">
        <v>145</v>
      </c>
      <c r="B69" s="12" t="s">
        <v>146</v>
      </c>
      <c r="C69" s="11" t="s">
        <v>140</v>
      </c>
      <c r="D69" s="36">
        <v>45295.752</v>
      </c>
      <c r="E69" s="36">
        <v>60295.552000000003</v>
      </c>
      <c r="F69" s="31">
        <f t="shared" si="0"/>
        <v>14999.800000000003</v>
      </c>
      <c r="G69" s="32">
        <f t="shared" si="1"/>
        <v>0.33115246657125819</v>
      </c>
      <c r="H69" s="327"/>
      <c r="J69" s="23"/>
      <c r="K69" s="23"/>
    </row>
    <row r="70" spans="1:11" ht="15.5" x14ac:dyDescent="0.3">
      <c r="A70" s="11" t="s">
        <v>147</v>
      </c>
      <c r="B70" s="12" t="s">
        <v>131</v>
      </c>
      <c r="C70" s="11" t="s">
        <v>140</v>
      </c>
      <c r="D70" s="36">
        <v>9933.6</v>
      </c>
      <c r="E70" s="36">
        <v>10063.6</v>
      </c>
      <c r="F70" s="31">
        <f t="shared" si="0"/>
        <v>130</v>
      </c>
      <c r="G70" s="32">
        <f t="shared" si="1"/>
        <v>1.308689699605381E-2</v>
      </c>
      <c r="H70" s="327"/>
      <c r="J70" s="23"/>
      <c r="K70" s="23"/>
    </row>
    <row r="71" spans="1:11" ht="15.5" x14ac:dyDescent="0.3">
      <c r="A71" s="11" t="s">
        <v>148</v>
      </c>
      <c r="B71" s="12" t="s">
        <v>133</v>
      </c>
      <c r="C71" s="11" t="s">
        <v>140</v>
      </c>
      <c r="D71" s="36">
        <v>13133.5</v>
      </c>
      <c r="E71" s="36">
        <v>14340.900000000001</v>
      </c>
      <c r="F71" s="31">
        <f t="shared" si="0"/>
        <v>1207.4000000000015</v>
      </c>
      <c r="G71" s="32">
        <f t="shared" si="1"/>
        <v>9.193284349183406E-2</v>
      </c>
      <c r="H71" s="327"/>
      <c r="J71" s="23"/>
      <c r="K71" s="23"/>
    </row>
    <row r="72" spans="1:11" ht="15.5" x14ac:dyDescent="0.3">
      <c r="A72" s="11" t="s">
        <v>149</v>
      </c>
      <c r="B72" s="12" t="s">
        <v>135</v>
      </c>
      <c r="C72" s="11" t="s">
        <v>140</v>
      </c>
      <c r="D72" s="36">
        <v>22228.652000000002</v>
      </c>
      <c r="E72" s="36">
        <v>35891.052000000003</v>
      </c>
      <c r="F72" s="31">
        <f t="shared" si="0"/>
        <v>13662.400000000001</v>
      </c>
      <c r="G72" s="32">
        <f t="shared" si="1"/>
        <v>0.61463016290866412</v>
      </c>
      <c r="H72" s="327"/>
      <c r="J72" s="23"/>
      <c r="K72" s="23"/>
    </row>
    <row r="73" spans="1:11" ht="15.5" x14ac:dyDescent="0.3">
      <c r="A73" s="11" t="s">
        <v>150</v>
      </c>
      <c r="B73" s="12" t="s">
        <v>137</v>
      </c>
      <c r="C73" s="11" t="s">
        <v>140</v>
      </c>
      <c r="D73" s="36">
        <v>0</v>
      </c>
      <c r="E73" s="36">
        <v>0</v>
      </c>
      <c r="F73" s="31">
        <f t="shared" si="0"/>
        <v>0</v>
      </c>
      <c r="G73" s="32" t="e">
        <f t="shared" si="1"/>
        <v>#DIV/0!</v>
      </c>
      <c r="H73" s="327"/>
      <c r="J73" s="23"/>
      <c r="K73" s="23"/>
    </row>
    <row r="74" spans="1:11" ht="15.5" x14ac:dyDescent="0.3">
      <c r="A74" s="11" t="s">
        <v>151</v>
      </c>
      <c r="B74" s="12" t="s">
        <v>152</v>
      </c>
      <c r="C74" s="11" t="s">
        <v>153</v>
      </c>
      <c r="D74" s="36">
        <v>26118.428930000002</v>
      </c>
      <c r="E74" s="36">
        <v>27760.373760000002</v>
      </c>
      <c r="F74" s="31">
        <f t="shared" si="0"/>
        <v>1641.9448300000004</v>
      </c>
      <c r="G74" s="32">
        <f t="shared" si="1"/>
        <v>6.2865375034638404E-2</v>
      </c>
      <c r="H74" s="327"/>
      <c r="J74" s="23"/>
      <c r="K74" s="23"/>
    </row>
    <row r="75" spans="1:11" ht="15.5" x14ac:dyDescent="0.3">
      <c r="A75" s="11" t="s">
        <v>154</v>
      </c>
      <c r="B75" s="12" t="s">
        <v>131</v>
      </c>
      <c r="C75" s="11" t="s">
        <v>153</v>
      </c>
      <c r="D75" s="36">
        <v>3151.393</v>
      </c>
      <c r="E75" s="36">
        <v>3036.67</v>
      </c>
      <c r="F75" s="31">
        <f t="shared" si="0"/>
        <v>-114.72299999999996</v>
      </c>
      <c r="G75" s="32">
        <f t="shared" si="1"/>
        <v>-3.6403901385831605E-2</v>
      </c>
      <c r="H75" s="327"/>
      <c r="J75" s="23"/>
      <c r="K75" s="23"/>
    </row>
    <row r="76" spans="1:11" ht="15.5" x14ac:dyDescent="0.3">
      <c r="A76" s="11" t="s">
        <v>155</v>
      </c>
      <c r="B76" s="12" t="s">
        <v>133</v>
      </c>
      <c r="C76" s="11" t="s">
        <v>153</v>
      </c>
      <c r="D76" s="36">
        <v>2211.7150000000001</v>
      </c>
      <c r="E76" s="36">
        <v>2128.8090000000007</v>
      </c>
      <c r="F76" s="31">
        <f t="shared" si="0"/>
        <v>-82.905999999999494</v>
      </c>
      <c r="G76" s="32">
        <f t="shared" si="1"/>
        <v>-3.7484938158849346E-2</v>
      </c>
      <c r="H76" s="327"/>
      <c r="J76" s="23"/>
      <c r="K76" s="23"/>
    </row>
    <row r="77" spans="1:11" ht="15.5" x14ac:dyDescent="0.3">
      <c r="A77" s="11" t="s">
        <v>156</v>
      </c>
      <c r="B77" s="12" t="s">
        <v>135</v>
      </c>
      <c r="C77" s="11" t="s">
        <v>153</v>
      </c>
      <c r="D77" s="36">
        <v>12285.34619</v>
      </c>
      <c r="E77" s="36">
        <v>13266.586000000001</v>
      </c>
      <c r="F77" s="31">
        <f t="shared" si="0"/>
        <v>981.23981000000094</v>
      </c>
      <c r="G77" s="32">
        <f t="shared" si="1"/>
        <v>7.9870749657727114E-2</v>
      </c>
      <c r="H77" s="327"/>
      <c r="J77" s="23"/>
      <c r="K77" s="23"/>
    </row>
    <row r="78" spans="1:11" ht="15.5" x14ac:dyDescent="0.3">
      <c r="A78" s="11" t="s">
        <v>157</v>
      </c>
      <c r="B78" s="12" t="s">
        <v>137</v>
      </c>
      <c r="C78" s="11" t="s">
        <v>153</v>
      </c>
      <c r="D78" s="36">
        <v>8469.9747400000015</v>
      </c>
      <c r="E78" s="36">
        <v>9328.3087599999999</v>
      </c>
      <c r="F78" s="31">
        <f t="shared" si="0"/>
        <v>858.33401999999842</v>
      </c>
      <c r="G78" s="32">
        <f t="shared" si="1"/>
        <v>0.10133843917461305</v>
      </c>
      <c r="H78" s="327"/>
      <c r="J78" s="23"/>
      <c r="K78" s="23"/>
    </row>
    <row r="79" spans="1:11" ht="15.5" x14ac:dyDescent="0.3">
      <c r="A79" s="11" t="s">
        <v>158</v>
      </c>
      <c r="B79" s="12" t="s">
        <v>159</v>
      </c>
      <c r="C79" s="11" t="s">
        <v>160</v>
      </c>
      <c r="D79" s="41">
        <v>1.6322939292076167E-2</v>
      </c>
      <c r="E79" s="41">
        <v>6.3368023179445093E-2</v>
      </c>
      <c r="F79" s="31">
        <f t="shared" si="0"/>
        <v>4.704508388736893E-2</v>
      </c>
      <c r="G79" s="32">
        <f t="shared" si="1"/>
        <v>2.8821453688923886</v>
      </c>
      <c r="H79" s="328"/>
      <c r="J79" s="23"/>
      <c r="K79" s="23"/>
    </row>
    <row r="80" spans="1:11" ht="31" x14ac:dyDescent="0.3">
      <c r="A80" s="11" t="s">
        <v>161</v>
      </c>
      <c r="B80" s="12" t="s">
        <v>162</v>
      </c>
      <c r="C80" s="11" t="s">
        <v>22</v>
      </c>
      <c r="D80" s="36">
        <v>763360</v>
      </c>
      <c r="E80" s="36">
        <v>798943</v>
      </c>
      <c r="F80" s="31">
        <f t="shared" si="0"/>
        <v>35583</v>
      </c>
      <c r="G80" s="32">
        <f t="shared" si="1"/>
        <v>4.6613655418151323E-2</v>
      </c>
      <c r="H80" s="40"/>
      <c r="J80" s="23"/>
      <c r="K80" s="23"/>
    </row>
    <row r="81" spans="1:11" ht="31" x14ac:dyDescent="0.3">
      <c r="A81" s="11" t="s">
        <v>163</v>
      </c>
      <c r="B81" s="12" t="s">
        <v>164</v>
      </c>
      <c r="C81" s="11" t="s">
        <v>22</v>
      </c>
      <c r="D81" s="36" t="s">
        <v>423</v>
      </c>
      <c r="E81" s="36">
        <v>355822</v>
      </c>
      <c r="F81" s="31" t="e">
        <f t="shared" si="0"/>
        <v>#VALUE!</v>
      </c>
      <c r="G81" s="32" t="e">
        <f t="shared" si="1"/>
        <v>#VALUE!</v>
      </c>
      <c r="H81" s="40"/>
      <c r="J81" s="23"/>
      <c r="K81" s="23"/>
    </row>
    <row r="82" spans="1:11" ht="46.5" x14ac:dyDescent="0.3">
      <c r="A82" s="11" t="s">
        <v>165</v>
      </c>
      <c r="B82" s="12" t="s">
        <v>166</v>
      </c>
      <c r="C82" s="11" t="s">
        <v>160</v>
      </c>
      <c r="D82" s="260" t="s">
        <v>167</v>
      </c>
      <c r="E82" s="36" t="s">
        <v>19</v>
      </c>
      <c r="F82" s="31"/>
      <c r="G82" s="32"/>
      <c r="H82" s="39" t="s">
        <v>19</v>
      </c>
      <c r="J82" s="23"/>
      <c r="K82" s="23"/>
    </row>
    <row r="83" spans="1:11" ht="15.5" x14ac:dyDescent="0.3">
      <c r="A83" s="29"/>
      <c r="B83" s="42"/>
      <c r="C83" s="29"/>
      <c r="D83" s="43"/>
      <c r="E83" s="29"/>
      <c r="F83" s="29"/>
      <c r="G83" s="29"/>
      <c r="H83" s="44"/>
      <c r="J83" s="23"/>
      <c r="K83" s="23"/>
    </row>
    <row r="84" spans="1:11" ht="15.5" x14ac:dyDescent="0.3">
      <c r="A84" s="29"/>
      <c r="B84" s="42"/>
      <c r="C84" s="29"/>
      <c r="D84" s="43"/>
      <c r="E84" s="29"/>
      <c r="F84" s="29"/>
      <c r="G84" s="29"/>
      <c r="H84" s="44"/>
      <c r="J84" s="23"/>
      <c r="K84" s="23"/>
    </row>
    <row r="85" spans="1:11" s="49" customFormat="1" ht="17.5" x14ac:dyDescent="0.35">
      <c r="A85" s="45"/>
      <c r="B85" s="46"/>
      <c r="C85" s="45"/>
      <c r="D85" s="47"/>
      <c r="E85" s="45"/>
      <c r="F85" s="45"/>
      <c r="G85" s="45"/>
      <c r="H85" s="48"/>
      <c r="J85" s="50"/>
      <c r="K85" s="50"/>
    </row>
    <row r="86" spans="1:11" ht="15.5" x14ac:dyDescent="0.3">
      <c r="A86" s="29"/>
      <c r="B86" s="42"/>
      <c r="C86" s="29"/>
      <c r="D86" s="43"/>
      <c r="E86" s="29"/>
      <c r="F86" s="29"/>
      <c r="G86" s="29"/>
      <c r="H86" s="44"/>
      <c r="J86" s="23"/>
      <c r="K86" s="23"/>
    </row>
    <row r="87" spans="1:11" ht="9" customHeight="1" x14ac:dyDescent="0.3">
      <c r="A87" s="29"/>
      <c r="B87" s="42"/>
      <c r="C87" s="29"/>
      <c r="D87" s="43"/>
      <c r="E87" s="29"/>
      <c r="F87" s="29"/>
      <c r="G87" s="29"/>
      <c r="H87" s="44"/>
      <c r="J87" s="23"/>
      <c r="K87" s="23"/>
    </row>
    <row r="88" spans="1:11" ht="7.5" customHeight="1" x14ac:dyDescent="0.3">
      <c r="A88" s="29"/>
      <c r="B88" s="42"/>
      <c r="C88" s="29"/>
      <c r="D88" s="43"/>
      <c r="E88" s="29"/>
      <c r="F88" s="29"/>
      <c r="G88" s="29"/>
      <c r="H88" s="44"/>
      <c r="J88" s="23"/>
      <c r="K88" s="23"/>
    </row>
    <row r="89" spans="1:11" ht="15.5" x14ac:dyDescent="0.3">
      <c r="A89" s="29"/>
      <c r="B89" s="42"/>
      <c r="C89" s="29"/>
      <c r="D89" s="43"/>
      <c r="E89" s="29"/>
      <c r="F89" s="29"/>
      <c r="G89" s="29"/>
      <c r="H89" s="44"/>
      <c r="J89" s="23"/>
      <c r="K89" s="23"/>
    </row>
    <row r="90" spans="1:11" ht="15.5" x14ac:dyDescent="0.3">
      <c r="A90" s="29"/>
      <c r="B90" s="42"/>
      <c r="C90" s="29"/>
      <c r="D90" s="43"/>
      <c r="E90" s="29"/>
      <c r="F90" s="29"/>
      <c r="G90" s="29"/>
      <c r="H90" s="44"/>
      <c r="J90" s="23"/>
      <c r="K90" s="23"/>
    </row>
    <row r="91" spans="1:11" ht="15.5" x14ac:dyDescent="0.3">
      <c r="A91" s="29"/>
      <c r="B91" s="42"/>
      <c r="C91" s="29"/>
      <c r="D91" s="43"/>
      <c r="E91" s="29"/>
      <c r="F91" s="29"/>
      <c r="G91" s="29"/>
      <c r="H91" s="44"/>
      <c r="J91" s="23"/>
      <c r="K91" s="23"/>
    </row>
  </sheetData>
  <mergeCells count="13">
    <mergeCell ref="H64:H79"/>
    <mergeCell ref="A7:H7"/>
    <mergeCell ref="A8:H8"/>
    <mergeCell ref="A9:H9"/>
    <mergeCell ref="A10:H10"/>
    <mergeCell ref="H23:H27"/>
    <mergeCell ref="A18:A19"/>
    <mergeCell ref="H53:H55"/>
    <mergeCell ref="H18:H19"/>
    <mergeCell ref="F18:G18"/>
    <mergeCell ref="D18:E18"/>
    <mergeCell ref="C18:C19"/>
    <mergeCell ref="B18:B19"/>
  </mergeCells>
  <pageMargins left="0.70866141732283472" right="0.70866141732283472" top="0.74803149606299213" bottom="0.74803149606299213" header="0.31496062992125984" footer="0.31496062992125984"/>
  <pageSetup paperSize="9" scale="56" fitToHeight="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2"/>
  <sheetViews>
    <sheetView topLeftCell="A49" zoomScale="81" zoomScaleNormal="81" workbookViewId="0">
      <selection activeCell="E61" sqref="E61"/>
    </sheetView>
  </sheetViews>
  <sheetFormatPr defaultColWidth="0.81640625" defaultRowHeight="25.5" x14ac:dyDescent="0.55000000000000004"/>
  <cols>
    <col min="1" max="1" width="10.54296875" style="59" customWidth="1"/>
    <col min="2" max="2" width="57.7265625" style="59" customWidth="1"/>
    <col min="3" max="3" width="13.81640625" style="59" customWidth="1"/>
    <col min="4" max="4" width="16" style="59" customWidth="1"/>
    <col min="5" max="5" width="16.7265625" style="59" customWidth="1"/>
    <col min="6" max="6" width="71.453125" style="59" customWidth="1"/>
    <col min="7" max="7" width="17.7265625" style="278" customWidth="1"/>
    <col min="8" max="10" width="15.7265625" style="280" customWidth="1"/>
    <col min="11" max="12" width="15.7265625" style="56" customWidth="1"/>
    <col min="13" max="13" width="15.7265625" style="57" customWidth="1"/>
    <col min="14" max="42" width="15.7265625" style="56" customWidth="1"/>
    <col min="43" max="43" width="15.7265625" style="58" customWidth="1"/>
    <col min="44" max="44" width="5.81640625" style="58" customWidth="1"/>
    <col min="45" max="81" width="5.81640625" style="59" customWidth="1"/>
    <col min="82" max="129" width="0.81640625" style="59"/>
    <col min="130" max="130" width="4" style="59" customWidth="1"/>
    <col min="131" max="139" width="0" style="59" hidden="1" customWidth="1"/>
    <col min="140" max="187" width="0.81640625" style="59"/>
    <col min="188" max="188" width="0.453125" style="59" customWidth="1"/>
    <col min="189" max="189" width="0" style="59" hidden="1" customWidth="1"/>
    <col min="190" max="190" width="0.81640625" style="59" customWidth="1"/>
    <col min="191" max="196" width="0.81640625" style="59"/>
    <col min="197" max="197" width="6.7265625" style="59" customWidth="1"/>
    <col min="198" max="209" width="0.81640625" style="59"/>
    <col min="210" max="210" width="17.1796875" style="59" customWidth="1"/>
    <col min="211" max="262" width="0" style="59" hidden="1" customWidth="1"/>
    <col min="263" max="268" width="0.81640625" style="59"/>
    <col min="269" max="269" width="1.54296875" style="59" customWidth="1"/>
    <col min="270" max="270" width="9.26953125" style="59" bestFit="1" customWidth="1"/>
    <col min="271" max="274" width="0.81640625" style="59"/>
    <col min="275" max="275" width="0.81640625" style="59" customWidth="1"/>
    <col min="276" max="278" width="0.81640625" style="59"/>
    <col min="279" max="279" width="9.26953125" style="59" bestFit="1" customWidth="1"/>
    <col min="280" max="385" width="0.81640625" style="59"/>
    <col min="386" max="386" width="4" style="59" customWidth="1"/>
    <col min="387" max="395" width="0" style="59" hidden="1" customWidth="1"/>
    <col min="396" max="443" width="0.81640625" style="59"/>
    <col min="444" max="444" width="0.453125" style="59" customWidth="1"/>
    <col min="445" max="445" width="0" style="59" hidden="1" customWidth="1"/>
    <col min="446" max="446" width="0.81640625" style="59" customWidth="1"/>
    <col min="447" max="452" width="0.81640625" style="59"/>
    <col min="453" max="453" width="6.7265625" style="59" customWidth="1"/>
    <col min="454" max="465" width="0.81640625" style="59"/>
    <col min="466" max="466" width="17.1796875" style="59" customWidth="1"/>
    <col min="467" max="518" width="0" style="59" hidden="1" customWidth="1"/>
    <col min="519" max="524" width="0.81640625" style="59"/>
    <col min="525" max="525" width="1.54296875" style="59" customWidth="1"/>
    <col min="526" max="526" width="9.26953125" style="59" bestFit="1" customWidth="1"/>
    <col min="527" max="530" width="0.81640625" style="59"/>
    <col min="531" max="531" width="0.81640625" style="59" customWidth="1"/>
    <col min="532" max="534" width="0.81640625" style="59"/>
    <col min="535" max="535" width="9.26953125" style="59" bestFit="1" customWidth="1"/>
    <col min="536" max="641" width="0.81640625" style="59"/>
    <col min="642" max="642" width="4" style="59" customWidth="1"/>
    <col min="643" max="651" width="0" style="59" hidden="1" customWidth="1"/>
    <col min="652" max="699" width="0.81640625" style="59"/>
    <col min="700" max="700" width="0.453125" style="59" customWidth="1"/>
    <col min="701" max="701" width="0" style="59" hidden="1" customWidth="1"/>
    <col min="702" max="702" width="0.81640625" style="59" customWidth="1"/>
    <col min="703" max="708" width="0.81640625" style="59"/>
    <col min="709" max="709" width="6.7265625" style="59" customWidth="1"/>
    <col min="710" max="721" width="0.81640625" style="59"/>
    <col min="722" max="722" width="17.1796875" style="59" customWidth="1"/>
    <col min="723" max="774" width="0" style="59" hidden="1" customWidth="1"/>
    <col min="775" max="780" width="0.81640625" style="59"/>
    <col min="781" max="781" width="1.54296875" style="59" customWidth="1"/>
    <col min="782" max="782" width="9.26953125" style="59" bestFit="1" customWidth="1"/>
    <col min="783" max="786" width="0.81640625" style="59"/>
    <col min="787" max="787" width="0.81640625" style="59" customWidth="1"/>
    <col min="788" max="790" width="0.81640625" style="59"/>
    <col min="791" max="791" width="9.26953125" style="59" bestFit="1" customWidth="1"/>
    <col min="792" max="897" width="0.81640625" style="59"/>
    <col min="898" max="898" width="4" style="59" customWidth="1"/>
    <col min="899" max="907" width="0" style="59" hidden="1" customWidth="1"/>
    <col min="908" max="955" width="0.81640625" style="59"/>
    <col min="956" max="956" width="0.453125" style="59" customWidth="1"/>
    <col min="957" max="957" width="0" style="59" hidden="1" customWidth="1"/>
    <col min="958" max="958" width="0.81640625" style="59" customWidth="1"/>
    <col min="959" max="964" width="0.81640625" style="59"/>
    <col min="965" max="965" width="6.7265625" style="59" customWidth="1"/>
    <col min="966" max="977" width="0.81640625" style="59"/>
    <col min="978" max="978" width="17.1796875" style="59" customWidth="1"/>
    <col min="979" max="1030" width="0" style="59" hidden="1" customWidth="1"/>
    <col min="1031" max="1036" width="0.81640625" style="59"/>
    <col min="1037" max="1037" width="1.54296875" style="59" customWidth="1"/>
    <col min="1038" max="1038" width="9.26953125" style="59" bestFit="1" customWidth="1"/>
    <col min="1039" max="1042" width="0.81640625" style="59"/>
    <col min="1043" max="1043" width="0.81640625" style="59" customWidth="1"/>
    <col min="1044" max="1046" width="0.81640625" style="59"/>
    <col min="1047" max="1047" width="9.26953125" style="59" bestFit="1" customWidth="1"/>
    <col min="1048" max="1153" width="0.81640625" style="59"/>
    <col min="1154" max="1154" width="4" style="59" customWidth="1"/>
    <col min="1155" max="1163" width="0" style="59" hidden="1" customWidth="1"/>
    <col min="1164" max="1211" width="0.81640625" style="59"/>
    <col min="1212" max="1212" width="0.453125" style="59" customWidth="1"/>
    <col min="1213" max="1213" width="0" style="59" hidden="1" customWidth="1"/>
    <col min="1214" max="1214" width="0.81640625" style="59" customWidth="1"/>
    <col min="1215" max="1220" width="0.81640625" style="59"/>
    <col min="1221" max="1221" width="6.7265625" style="59" customWidth="1"/>
    <col min="1222" max="1233" width="0.81640625" style="59"/>
    <col min="1234" max="1234" width="17.1796875" style="59" customWidth="1"/>
    <col min="1235" max="1286" width="0" style="59" hidden="1" customWidth="1"/>
    <col min="1287" max="1292" width="0.81640625" style="59"/>
    <col min="1293" max="1293" width="1.54296875" style="59" customWidth="1"/>
    <col min="1294" max="1294" width="9.26953125" style="59" bestFit="1" customWidth="1"/>
    <col min="1295" max="1298" width="0.81640625" style="59"/>
    <col min="1299" max="1299" width="0.81640625" style="59" customWidth="1"/>
    <col min="1300" max="1302" width="0.81640625" style="59"/>
    <col min="1303" max="1303" width="9.26953125" style="59" bestFit="1" customWidth="1"/>
    <col min="1304" max="1409" width="0.81640625" style="59"/>
    <col min="1410" max="1410" width="4" style="59" customWidth="1"/>
    <col min="1411" max="1419" width="0" style="59" hidden="1" customWidth="1"/>
    <col min="1420" max="1467" width="0.81640625" style="59"/>
    <col min="1468" max="1468" width="0.453125" style="59" customWidth="1"/>
    <col min="1469" max="1469" width="0" style="59" hidden="1" customWidth="1"/>
    <col min="1470" max="1470" width="0.81640625" style="59" customWidth="1"/>
    <col min="1471" max="1476" width="0.81640625" style="59"/>
    <col min="1477" max="1477" width="6.7265625" style="59" customWidth="1"/>
    <col min="1478" max="1489" width="0.81640625" style="59"/>
    <col min="1490" max="1490" width="17.1796875" style="59" customWidth="1"/>
    <col min="1491" max="1542" width="0" style="59" hidden="1" customWidth="1"/>
    <col min="1543" max="1548" width="0.81640625" style="59"/>
    <col min="1549" max="1549" width="1.54296875" style="59" customWidth="1"/>
    <col min="1550" max="1550" width="9.26953125" style="59" bestFit="1" customWidth="1"/>
    <col min="1551" max="1554" width="0.81640625" style="59"/>
    <col min="1555" max="1555" width="0.81640625" style="59" customWidth="1"/>
    <col min="1556" max="1558" width="0.81640625" style="59"/>
    <col min="1559" max="1559" width="9.26953125" style="59" bestFit="1" customWidth="1"/>
    <col min="1560" max="1665" width="0.81640625" style="59"/>
    <col min="1666" max="1666" width="4" style="59" customWidth="1"/>
    <col min="1667" max="1675" width="0" style="59" hidden="1" customWidth="1"/>
    <col min="1676" max="1723" width="0.81640625" style="59"/>
    <col min="1724" max="1724" width="0.453125" style="59" customWidth="1"/>
    <col min="1725" max="1725" width="0" style="59" hidden="1" customWidth="1"/>
    <col min="1726" max="1726" width="0.81640625" style="59" customWidth="1"/>
    <col min="1727" max="1732" width="0.81640625" style="59"/>
    <col min="1733" max="1733" width="6.7265625" style="59" customWidth="1"/>
    <col min="1734" max="1745" width="0.81640625" style="59"/>
    <col min="1746" max="1746" width="17.1796875" style="59" customWidth="1"/>
    <col min="1747" max="1798" width="0" style="59" hidden="1" customWidth="1"/>
    <col min="1799" max="1804" width="0.81640625" style="59"/>
    <col min="1805" max="1805" width="1.54296875" style="59" customWidth="1"/>
    <col min="1806" max="1806" width="9.26953125" style="59" bestFit="1" customWidth="1"/>
    <col min="1807" max="1810" width="0.81640625" style="59"/>
    <col min="1811" max="1811" width="0.81640625" style="59" customWidth="1"/>
    <col min="1812" max="1814" width="0.81640625" style="59"/>
    <col min="1815" max="1815" width="9.26953125" style="59" bestFit="1" customWidth="1"/>
    <col min="1816" max="1921" width="0.81640625" style="59"/>
    <col min="1922" max="1922" width="4" style="59" customWidth="1"/>
    <col min="1923" max="1931" width="0" style="59" hidden="1" customWidth="1"/>
    <col min="1932" max="1979" width="0.81640625" style="59"/>
    <col min="1980" max="1980" width="0.453125" style="59" customWidth="1"/>
    <col min="1981" max="1981" width="0" style="59" hidden="1" customWidth="1"/>
    <col min="1982" max="1982" width="0.81640625" style="59" customWidth="1"/>
    <col min="1983" max="1988" width="0.81640625" style="59"/>
    <col min="1989" max="1989" width="6.7265625" style="59" customWidth="1"/>
    <col min="1990" max="2001" width="0.81640625" style="59"/>
    <col min="2002" max="2002" width="17.1796875" style="59" customWidth="1"/>
    <col min="2003" max="2054" width="0" style="59" hidden="1" customWidth="1"/>
    <col min="2055" max="2060" width="0.81640625" style="59"/>
    <col min="2061" max="2061" width="1.54296875" style="59" customWidth="1"/>
    <col min="2062" max="2062" width="9.26953125" style="59" bestFit="1" customWidth="1"/>
    <col min="2063" max="2066" width="0.81640625" style="59"/>
    <col min="2067" max="2067" width="0.81640625" style="59" customWidth="1"/>
    <col min="2068" max="2070" width="0.81640625" style="59"/>
    <col min="2071" max="2071" width="9.26953125" style="59" bestFit="1" customWidth="1"/>
    <col min="2072" max="2177" width="0.81640625" style="59"/>
    <col min="2178" max="2178" width="4" style="59" customWidth="1"/>
    <col min="2179" max="2187" width="0" style="59" hidden="1" customWidth="1"/>
    <col min="2188" max="2235" width="0.81640625" style="59"/>
    <col min="2236" max="2236" width="0.453125" style="59" customWidth="1"/>
    <col min="2237" max="2237" width="0" style="59" hidden="1" customWidth="1"/>
    <col min="2238" max="2238" width="0.81640625" style="59" customWidth="1"/>
    <col min="2239" max="2244" width="0.81640625" style="59"/>
    <col min="2245" max="2245" width="6.7265625" style="59" customWidth="1"/>
    <col min="2246" max="2257" width="0.81640625" style="59"/>
    <col min="2258" max="2258" width="17.1796875" style="59" customWidth="1"/>
    <col min="2259" max="2310" width="0" style="59" hidden="1" customWidth="1"/>
    <col min="2311" max="2316" width="0.81640625" style="59"/>
    <col min="2317" max="2317" width="1.54296875" style="59" customWidth="1"/>
    <col min="2318" max="2318" width="9.26953125" style="59" bestFit="1" customWidth="1"/>
    <col min="2319" max="2322" width="0.81640625" style="59"/>
    <col min="2323" max="2323" width="0.81640625" style="59" customWidth="1"/>
    <col min="2324" max="2326" width="0.81640625" style="59"/>
    <col min="2327" max="2327" width="9.26953125" style="59" bestFit="1" customWidth="1"/>
    <col min="2328" max="2433" width="0.81640625" style="59"/>
    <col min="2434" max="2434" width="4" style="59" customWidth="1"/>
    <col min="2435" max="2443" width="0" style="59" hidden="1" customWidth="1"/>
    <col min="2444" max="2491" width="0.81640625" style="59"/>
    <col min="2492" max="2492" width="0.453125" style="59" customWidth="1"/>
    <col min="2493" max="2493" width="0" style="59" hidden="1" customWidth="1"/>
    <col min="2494" max="2494" width="0.81640625" style="59" customWidth="1"/>
    <col min="2495" max="2500" width="0.81640625" style="59"/>
    <col min="2501" max="2501" width="6.7265625" style="59" customWidth="1"/>
    <col min="2502" max="2513" width="0.81640625" style="59"/>
    <col min="2514" max="2514" width="17.1796875" style="59" customWidth="1"/>
    <col min="2515" max="2566" width="0" style="59" hidden="1" customWidth="1"/>
    <col min="2567" max="2572" width="0.81640625" style="59"/>
    <col min="2573" max="2573" width="1.54296875" style="59" customWidth="1"/>
    <col min="2574" max="2574" width="9.26953125" style="59" bestFit="1" customWidth="1"/>
    <col min="2575" max="2578" width="0.81640625" style="59"/>
    <col min="2579" max="2579" width="0.81640625" style="59" customWidth="1"/>
    <col min="2580" max="2582" width="0.81640625" style="59"/>
    <col min="2583" max="2583" width="9.26953125" style="59" bestFit="1" customWidth="1"/>
    <col min="2584" max="2689" width="0.81640625" style="59"/>
    <col min="2690" max="2690" width="4" style="59" customWidth="1"/>
    <col min="2691" max="2699" width="0" style="59" hidden="1" customWidth="1"/>
    <col min="2700" max="2747" width="0.81640625" style="59"/>
    <col min="2748" max="2748" width="0.453125" style="59" customWidth="1"/>
    <col min="2749" max="2749" width="0" style="59" hidden="1" customWidth="1"/>
    <col min="2750" max="2750" width="0.81640625" style="59" customWidth="1"/>
    <col min="2751" max="2756" width="0.81640625" style="59"/>
    <col min="2757" max="2757" width="6.7265625" style="59" customWidth="1"/>
    <col min="2758" max="2769" width="0.81640625" style="59"/>
    <col min="2770" max="2770" width="17.1796875" style="59" customWidth="1"/>
    <col min="2771" max="2822" width="0" style="59" hidden="1" customWidth="1"/>
    <col min="2823" max="2828" width="0.81640625" style="59"/>
    <col min="2829" max="2829" width="1.54296875" style="59" customWidth="1"/>
    <col min="2830" max="2830" width="9.26953125" style="59" bestFit="1" customWidth="1"/>
    <col min="2831" max="2834" width="0.81640625" style="59"/>
    <col min="2835" max="2835" width="0.81640625" style="59" customWidth="1"/>
    <col min="2836" max="2838" width="0.81640625" style="59"/>
    <col min="2839" max="2839" width="9.26953125" style="59" bestFit="1" customWidth="1"/>
    <col min="2840" max="2945" width="0.81640625" style="59"/>
    <col min="2946" max="2946" width="4" style="59" customWidth="1"/>
    <col min="2947" max="2955" width="0" style="59" hidden="1" customWidth="1"/>
    <col min="2956" max="3003" width="0.81640625" style="59"/>
    <col min="3004" max="3004" width="0.453125" style="59" customWidth="1"/>
    <col min="3005" max="3005" width="0" style="59" hidden="1" customWidth="1"/>
    <col min="3006" max="3006" width="0.81640625" style="59" customWidth="1"/>
    <col min="3007" max="3012" width="0.81640625" style="59"/>
    <col min="3013" max="3013" width="6.7265625" style="59" customWidth="1"/>
    <col min="3014" max="3025" width="0.81640625" style="59"/>
    <col min="3026" max="3026" width="17.1796875" style="59" customWidth="1"/>
    <col min="3027" max="3078" width="0" style="59" hidden="1" customWidth="1"/>
    <col min="3079" max="3084" width="0.81640625" style="59"/>
    <col min="3085" max="3085" width="1.54296875" style="59" customWidth="1"/>
    <col min="3086" max="3086" width="9.26953125" style="59" bestFit="1" customWidth="1"/>
    <col min="3087" max="3090" width="0.81640625" style="59"/>
    <col min="3091" max="3091" width="0.81640625" style="59" customWidth="1"/>
    <col min="3092" max="3094" width="0.81640625" style="59"/>
    <col min="3095" max="3095" width="9.26953125" style="59" bestFit="1" customWidth="1"/>
    <col min="3096" max="3201" width="0.81640625" style="59"/>
    <col min="3202" max="3202" width="4" style="59" customWidth="1"/>
    <col min="3203" max="3211" width="0" style="59" hidden="1" customWidth="1"/>
    <col min="3212" max="3259" width="0.81640625" style="59"/>
    <col min="3260" max="3260" width="0.453125" style="59" customWidth="1"/>
    <col min="3261" max="3261" width="0" style="59" hidden="1" customWidth="1"/>
    <col min="3262" max="3262" width="0.81640625" style="59" customWidth="1"/>
    <col min="3263" max="3268" width="0.81640625" style="59"/>
    <col min="3269" max="3269" width="6.7265625" style="59" customWidth="1"/>
    <col min="3270" max="3281" width="0.81640625" style="59"/>
    <col min="3282" max="3282" width="17.1796875" style="59" customWidth="1"/>
    <col min="3283" max="3334" width="0" style="59" hidden="1" customWidth="1"/>
    <col min="3335" max="3340" width="0.81640625" style="59"/>
    <col min="3341" max="3341" width="1.54296875" style="59" customWidth="1"/>
    <col min="3342" max="3342" width="9.26953125" style="59" bestFit="1" customWidth="1"/>
    <col min="3343" max="3346" width="0.81640625" style="59"/>
    <col min="3347" max="3347" width="0.81640625" style="59" customWidth="1"/>
    <col min="3348" max="3350" width="0.81640625" style="59"/>
    <col min="3351" max="3351" width="9.26953125" style="59" bestFit="1" customWidth="1"/>
    <col min="3352" max="3457" width="0.81640625" style="59"/>
    <col min="3458" max="3458" width="4" style="59" customWidth="1"/>
    <col min="3459" max="3467" width="0" style="59" hidden="1" customWidth="1"/>
    <col min="3468" max="3515" width="0.81640625" style="59"/>
    <col min="3516" max="3516" width="0.453125" style="59" customWidth="1"/>
    <col min="3517" max="3517" width="0" style="59" hidden="1" customWidth="1"/>
    <col min="3518" max="3518" width="0.81640625" style="59" customWidth="1"/>
    <col min="3519" max="3524" width="0.81640625" style="59"/>
    <col min="3525" max="3525" width="6.7265625" style="59" customWidth="1"/>
    <col min="3526" max="3537" width="0.81640625" style="59"/>
    <col min="3538" max="3538" width="17.1796875" style="59" customWidth="1"/>
    <col min="3539" max="3590" width="0" style="59" hidden="1" customWidth="1"/>
    <col min="3591" max="3596" width="0.81640625" style="59"/>
    <col min="3597" max="3597" width="1.54296875" style="59" customWidth="1"/>
    <col min="3598" max="3598" width="9.26953125" style="59" bestFit="1" customWidth="1"/>
    <col min="3599" max="3602" width="0.81640625" style="59"/>
    <col min="3603" max="3603" width="0.81640625" style="59" customWidth="1"/>
    <col min="3604" max="3606" width="0.81640625" style="59"/>
    <col min="3607" max="3607" width="9.26953125" style="59" bestFit="1" customWidth="1"/>
    <col min="3608" max="3713" width="0.81640625" style="59"/>
    <col min="3714" max="3714" width="4" style="59" customWidth="1"/>
    <col min="3715" max="3723" width="0" style="59" hidden="1" customWidth="1"/>
    <col min="3724" max="3771" width="0.81640625" style="59"/>
    <col min="3772" max="3772" width="0.453125" style="59" customWidth="1"/>
    <col min="3773" max="3773" width="0" style="59" hidden="1" customWidth="1"/>
    <col min="3774" max="3774" width="0.81640625" style="59" customWidth="1"/>
    <col min="3775" max="3780" width="0.81640625" style="59"/>
    <col min="3781" max="3781" width="6.7265625" style="59" customWidth="1"/>
    <col min="3782" max="3793" width="0.81640625" style="59"/>
    <col min="3794" max="3794" width="17.1796875" style="59" customWidth="1"/>
    <col min="3795" max="3846" width="0" style="59" hidden="1" customWidth="1"/>
    <col min="3847" max="3852" width="0.81640625" style="59"/>
    <col min="3853" max="3853" width="1.54296875" style="59" customWidth="1"/>
    <col min="3854" max="3854" width="9.26953125" style="59" bestFit="1" customWidth="1"/>
    <col min="3855" max="3858" width="0.81640625" style="59"/>
    <col min="3859" max="3859" width="0.81640625" style="59" customWidth="1"/>
    <col min="3860" max="3862" width="0.81640625" style="59"/>
    <col min="3863" max="3863" width="9.26953125" style="59" bestFit="1" customWidth="1"/>
    <col min="3864" max="3969" width="0.81640625" style="59"/>
    <col min="3970" max="3970" width="4" style="59" customWidth="1"/>
    <col min="3971" max="3979" width="0" style="59" hidden="1" customWidth="1"/>
    <col min="3980" max="4027" width="0.81640625" style="59"/>
    <col min="4028" max="4028" width="0.453125" style="59" customWidth="1"/>
    <col min="4029" max="4029" width="0" style="59" hidden="1" customWidth="1"/>
    <col min="4030" max="4030" width="0.81640625" style="59" customWidth="1"/>
    <col min="4031" max="4036" width="0.81640625" style="59"/>
    <col min="4037" max="4037" width="6.7265625" style="59" customWidth="1"/>
    <col min="4038" max="4049" width="0.81640625" style="59"/>
    <col min="4050" max="4050" width="17.1796875" style="59" customWidth="1"/>
    <col min="4051" max="4102" width="0" style="59" hidden="1" customWidth="1"/>
    <col min="4103" max="4108" width="0.81640625" style="59"/>
    <col min="4109" max="4109" width="1.54296875" style="59" customWidth="1"/>
    <col min="4110" max="4110" width="9.26953125" style="59" bestFit="1" customWidth="1"/>
    <col min="4111" max="4114" width="0.81640625" style="59"/>
    <col min="4115" max="4115" width="0.81640625" style="59" customWidth="1"/>
    <col min="4116" max="4118" width="0.81640625" style="59"/>
    <col min="4119" max="4119" width="9.26953125" style="59" bestFit="1" customWidth="1"/>
    <col min="4120" max="4225" width="0.81640625" style="59"/>
    <col min="4226" max="4226" width="4" style="59" customWidth="1"/>
    <col min="4227" max="4235" width="0" style="59" hidden="1" customWidth="1"/>
    <col min="4236" max="4283" width="0.81640625" style="59"/>
    <col min="4284" max="4284" width="0.453125" style="59" customWidth="1"/>
    <col min="4285" max="4285" width="0" style="59" hidden="1" customWidth="1"/>
    <col min="4286" max="4286" width="0.81640625" style="59" customWidth="1"/>
    <col min="4287" max="4292" width="0.81640625" style="59"/>
    <col min="4293" max="4293" width="6.7265625" style="59" customWidth="1"/>
    <col min="4294" max="4305" width="0.81640625" style="59"/>
    <col min="4306" max="4306" width="17.1796875" style="59" customWidth="1"/>
    <col min="4307" max="4358" width="0" style="59" hidden="1" customWidth="1"/>
    <col min="4359" max="4364" width="0.81640625" style="59"/>
    <col min="4365" max="4365" width="1.54296875" style="59" customWidth="1"/>
    <col min="4366" max="4366" width="9.26953125" style="59" bestFit="1" customWidth="1"/>
    <col min="4367" max="4370" width="0.81640625" style="59"/>
    <col min="4371" max="4371" width="0.81640625" style="59" customWidth="1"/>
    <col min="4372" max="4374" width="0.81640625" style="59"/>
    <col min="4375" max="4375" width="9.26953125" style="59" bestFit="1" customWidth="1"/>
    <col min="4376" max="4481" width="0.81640625" style="59"/>
    <col min="4482" max="4482" width="4" style="59" customWidth="1"/>
    <col min="4483" max="4491" width="0" style="59" hidden="1" customWidth="1"/>
    <col min="4492" max="4539" width="0.81640625" style="59"/>
    <col min="4540" max="4540" width="0.453125" style="59" customWidth="1"/>
    <col min="4541" max="4541" width="0" style="59" hidden="1" customWidth="1"/>
    <col min="4542" max="4542" width="0.81640625" style="59" customWidth="1"/>
    <col min="4543" max="4548" width="0.81640625" style="59"/>
    <col min="4549" max="4549" width="6.7265625" style="59" customWidth="1"/>
    <col min="4550" max="4561" width="0.81640625" style="59"/>
    <col min="4562" max="4562" width="17.1796875" style="59" customWidth="1"/>
    <col min="4563" max="4614" width="0" style="59" hidden="1" customWidth="1"/>
    <col min="4615" max="4620" width="0.81640625" style="59"/>
    <col min="4621" max="4621" width="1.54296875" style="59" customWidth="1"/>
    <col min="4622" max="4622" width="9.26953125" style="59" bestFit="1" customWidth="1"/>
    <col min="4623" max="4626" width="0.81640625" style="59"/>
    <col min="4627" max="4627" width="0.81640625" style="59" customWidth="1"/>
    <col min="4628" max="4630" width="0.81640625" style="59"/>
    <col min="4631" max="4631" width="9.26953125" style="59" bestFit="1" customWidth="1"/>
    <col min="4632" max="4737" width="0.81640625" style="59"/>
    <col min="4738" max="4738" width="4" style="59" customWidth="1"/>
    <col min="4739" max="4747" width="0" style="59" hidden="1" customWidth="1"/>
    <col min="4748" max="4795" width="0.81640625" style="59"/>
    <col min="4796" max="4796" width="0.453125" style="59" customWidth="1"/>
    <col min="4797" max="4797" width="0" style="59" hidden="1" customWidth="1"/>
    <col min="4798" max="4798" width="0.81640625" style="59" customWidth="1"/>
    <col min="4799" max="4804" width="0.81640625" style="59"/>
    <col min="4805" max="4805" width="6.7265625" style="59" customWidth="1"/>
    <col min="4806" max="4817" width="0.81640625" style="59"/>
    <col min="4818" max="4818" width="17.1796875" style="59" customWidth="1"/>
    <col min="4819" max="4870" width="0" style="59" hidden="1" customWidth="1"/>
    <col min="4871" max="4876" width="0.81640625" style="59"/>
    <col min="4877" max="4877" width="1.54296875" style="59" customWidth="1"/>
    <col min="4878" max="4878" width="9.26953125" style="59" bestFit="1" customWidth="1"/>
    <col min="4879" max="4882" width="0.81640625" style="59"/>
    <col min="4883" max="4883" width="0.81640625" style="59" customWidth="1"/>
    <col min="4884" max="4886" width="0.81640625" style="59"/>
    <col min="4887" max="4887" width="9.26953125" style="59" bestFit="1" customWidth="1"/>
    <col min="4888" max="4993" width="0.81640625" style="59"/>
    <col min="4994" max="4994" width="4" style="59" customWidth="1"/>
    <col min="4995" max="5003" width="0" style="59" hidden="1" customWidth="1"/>
    <col min="5004" max="5051" width="0.81640625" style="59"/>
    <col min="5052" max="5052" width="0.453125" style="59" customWidth="1"/>
    <col min="5053" max="5053" width="0" style="59" hidden="1" customWidth="1"/>
    <col min="5054" max="5054" width="0.81640625" style="59" customWidth="1"/>
    <col min="5055" max="5060" width="0.81640625" style="59"/>
    <col min="5061" max="5061" width="6.7265625" style="59" customWidth="1"/>
    <col min="5062" max="5073" width="0.81640625" style="59"/>
    <col min="5074" max="5074" width="17.1796875" style="59" customWidth="1"/>
    <col min="5075" max="5126" width="0" style="59" hidden="1" customWidth="1"/>
    <col min="5127" max="5132" width="0.81640625" style="59"/>
    <col min="5133" max="5133" width="1.54296875" style="59" customWidth="1"/>
    <col min="5134" max="5134" width="9.26953125" style="59" bestFit="1" customWidth="1"/>
    <col min="5135" max="5138" width="0.81640625" style="59"/>
    <col min="5139" max="5139" width="0.81640625" style="59" customWidth="1"/>
    <col min="5140" max="5142" width="0.81640625" style="59"/>
    <col min="5143" max="5143" width="9.26953125" style="59" bestFit="1" customWidth="1"/>
    <col min="5144" max="5249" width="0.81640625" style="59"/>
    <col min="5250" max="5250" width="4" style="59" customWidth="1"/>
    <col min="5251" max="5259" width="0" style="59" hidden="1" customWidth="1"/>
    <col min="5260" max="5307" width="0.81640625" style="59"/>
    <col min="5308" max="5308" width="0.453125" style="59" customWidth="1"/>
    <col min="5309" max="5309" width="0" style="59" hidden="1" customWidth="1"/>
    <col min="5310" max="5310" width="0.81640625" style="59" customWidth="1"/>
    <col min="5311" max="5316" width="0.81640625" style="59"/>
    <col min="5317" max="5317" width="6.7265625" style="59" customWidth="1"/>
    <col min="5318" max="5329" width="0.81640625" style="59"/>
    <col min="5330" max="5330" width="17.1796875" style="59" customWidth="1"/>
    <col min="5331" max="5382" width="0" style="59" hidden="1" customWidth="1"/>
    <col min="5383" max="5388" width="0.81640625" style="59"/>
    <col min="5389" max="5389" width="1.54296875" style="59" customWidth="1"/>
    <col min="5390" max="5390" width="9.26953125" style="59" bestFit="1" customWidth="1"/>
    <col min="5391" max="5394" width="0.81640625" style="59"/>
    <col min="5395" max="5395" width="0.81640625" style="59" customWidth="1"/>
    <col min="5396" max="5398" width="0.81640625" style="59"/>
    <col min="5399" max="5399" width="9.26953125" style="59" bestFit="1" customWidth="1"/>
    <col min="5400" max="5505" width="0.81640625" style="59"/>
    <col min="5506" max="5506" width="4" style="59" customWidth="1"/>
    <col min="5507" max="5515" width="0" style="59" hidden="1" customWidth="1"/>
    <col min="5516" max="5563" width="0.81640625" style="59"/>
    <col min="5564" max="5564" width="0.453125" style="59" customWidth="1"/>
    <col min="5565" max="5565" width="0" style="59" hidden="1" customWidth="1"/>
    <col min="5566" max="5566" width="0.81640625" style="59" customWidth="1"/>
    <col min="5567" max="5572" width="0.81640625" style="59"/>
    <col min="5573" max="5573" width="6.7265625" style="59" customWidth="1"/>
    <col min="5574" max="5585" width="0.81640625" style="59"/>
    <col min="5586" max="5586" width="17.1796875" style="59" customWidth="1"/>
    <col min="5587" max="5638" width="0" style="59" hidden="1" customWidth="1"/>
    <col min="5639" max="5644" width="0.81640625" style="59"/>
    <col min="5645" max="5645" width="1.54296875" style="59" customWidth="1"/>
    <col min="5646" max="5646" width="9.26953125" style="59" bestFit="1" customWidth="1"/>
    <col min="5647" max="5650" width="0.81640625" style="59"/>
    <col min="5651" max="5651" width="0.81640625" style="59" customWidth="1"/>
    <col min="5652" max="5654" width="0.81640625" style="59"/>
    <col min="5655" max="5655" width="9.26953125" style="59" bestFit="1" customWidth="1"/>
    <col min="5656" max="5761" width="0.81640625" style="59"/>
    <col min="5762" max="5762" width="4" style="59" customWidth="1"/>
    <col min="5763" max="5771" width="0" style="59" hidden="1" customWidth="1"/>
    <col min="5772" max="5819" width="0.81640625" style="59"/>
    <col min="5820" max="5820" width="0.453125" style="59" customWidth="1"/>
    <col min="5821" max="5821" width="0" style="59" hidden="1" customWidth="1"/>
    <col min="5822" max="5822" width="0.81640625" style="59" customWidth="1"/>
    <col min="5823" max="5828" width="0.81640625" style="59"/>
    <col min="5829" max="5829" width="6.7265625" style="59" customWidth="1"/>
    <col min="5830" max="5841" width="0.81640625" style="59"/>
    <col min="5842" max="5842" width="17.1796875" style="59" customWidth="1"/>
    <col min="5843" max="5894" width="0" style="59" hidden="1" customWidth="1"/>
    <col min="5895" max="5900" width="0.81640625" style="59"/>
    <col min="5901" max="5901" width="1.54296875" style="59" customWidth="1"/>
    <col min="5902" max="5902" width="9.26953125" style="59" bestFit="1" customWidth="1"/>
    <col min="5903" max="5906" width="0.81640625" style="59"/>
    <col min="5907" max="5907" width="0.81640625" style="59" customWidth="1"/>
    <col min="5908" max="5910" width="0.81640625" style="59"/>
    <col min="5911" max="5911" width="9.26953125" style="59" bestFit="1" customWidth="1"/>
    <col min="5912" max="6017" width="0.81640625" style="59"/>
    <col min="6018" max="6018" width="4" style="59" customWidth="1"/>
    <col min="6019" max="6027" width="0" style="59" hidden="1" customWidth="1"/>
    <col min="6028" max="6075" width="0.81640625" style="59"/>
    <col min="6076" max="6076" width="0.453125" style="59" customWidth="1"/>
    <col min="6077" max="6077" width="0" style="59" hidden="1" customWidth="1"/>
    <col min="6078" max="6078" width="0.81640625" style="59" customWidth="1"/>
    <col min="6079" max="6084" width="0.81640625" style="59"/>
    <col min="6085" max="6085" width="6.7265625" style="59" customWidth="1"/>
    <col min="6086" max="6097" width="0.81640625" style="59"/>
    <col min="6098" max="6098" width="17.1796875" style="59" customWidth="1"/>
    <col min="6099" max="6150" width="0" style="59" hidden="1" customWidth="1"/>
    <col min="6151" max="6156" width="0.81640625" style="59"/>
    <col min="6157" max="6157" width="1.54296875" style="59" customWidth="1"/>
    <col min="6158" max="6158" width="9.26953125" style="59" bestFit="1" customWidth="1"/>
    <col min="6159" max="6162" width="0.81640625" style="59"/>
    <col min="6163" max="6163" width="0.81640625" style="59" customWidth="1"/>
    <col min="6164" max="6166" width="0.81640625" style="59"/>
    <col min="6167" max="6167" width="9.26953125" style="59" bestFit="1" customWidth="1"/>
    <col min="6168" max="6273" width="0.81640625" style="59"/>
    <col min="6274" max="6274" width="4" style="59" customWidth="1"/>
    <col min="6275" max="6283" width="0" style="59" hidden="1" customWidth="1"/>
    <col min="6284" max="6331" width="0.81640625" style="59"/>
    <col min="6332" max="6332" width="0.453125" style="59" customWidth="1"/>
    <col min="6333" max="6333" width="0" style="59" hidden="1" customWidth="1"/>
    <col min="6334" max="6334" width="0.81640625" style="59" customWidth="1"/>
    <col min="6335" max="6340" width="0.81640625" style="59"/>
    <col min="6341" max="6341" width="6.7265625" style="59" customWidth="1"/>
    <col min="6342" max="6353" width="0.81640625" style="59"/>
    <col min="6354" max="6354" width="17.1796875" style="59" customWidth="1"/>
    <col min="6355" max="6406" width="0" style="59" hidden="1" customWidth="1"/>
    <col min="6407" max="6412" width="0.81640625" style="59"/>
    <col min="6413" max="6413" width="1.54296875" style="59" customWidth="1"/>
    <col min="6414" max="6414" width="9.26953125" style="59" bestFit="1" customWidth="1"/>
    <col min="6415" max="6418" width="0.81640625" style="59"/>
    <col min="6419" max="6419" width="0.81640625" style="59" customWidth="1"/>
    <col min="6420" max="6422" width="0.81640625" style="59"/>
    <col min="6423" max="6423" width="9.26953125" style="59" bestFit="1" customWidth="1"/>
    <col min="6424" max="6529" width="0.81640625" style="59"/>
    <col min="6530" max="6530" width="4" style="59" customWidth="1"/>
    <col min="6531" max="6539" width="0" style="59" hidden="1" customWidth="1"/>
    <col min="6540" max="6587" width="0.81640625" style="59"/>
    <col min="6588" max="6588" width="0.453125" style="59" customWidth="1"/>
    <col min="6589" max="6589" width="0" style="59" hidden="1" customWidth="1"/>
    <col min="6590" max="6590" width="0.81640625" style="59" customWidth="1"/>
    <col min="6591" max="6596" width="0.81640625" style="59"/>
    <col min="6597" max="6597" width="6.7265625" style="59" customWidth="1"/>
    <col min="6598" max="6609" width="0.81640625" style="59"/>
    <col min="6610" max="6610" width="17.1796875" style="59" customWidth="1"/>
    <col min="6611" max="6662" width="0" style="59" hidden="1" customWidth="1"/>
    <col min="6663" max="6668" width="0.81640625" style="59"/>
    <col min="6669" max="6669" width="1.54296875" style="59" customWidth="1"/>
    <col min="6670" max="6670" width="9.26953125" style="59" bestFit="1" customWidth="1"/>
    <col min="6671" max="6674" width="0.81640625" style="59"/>
    <col min="6675" max="6675" width="0.81640625" style="59" customWidth="1"/>
    <col min="6676" max="6678" width="0.81640625" style="59"/>
    <col min="6679" max="6679" width="9.26953125" style="59" bestFit="1" customWidth="1"/>
    <col min="6680" max="6785" width="0.81640625" style="59"/>
    <col min="6786" max="6786" width="4" style="59" customWidth="1"/>
    <col min="6787" max="6795" width="0" style="59" hidden="1" customWidth="1"/>
    <col min="6796" max="6843" width="0.81640625" style="59"/>
    <col min="6844" max="6844" width="0.453125" style="59" customWidth="1"/>
    <col min="6845" max="6845" width="0" style="59" hidden="1" customWidth="1"/>
    <col min="6846" max="6846" width="0.81640625" style="59" customWidth="1"/>
    <col min="6847" max="6852" width="0.81640625" style="59"/>
    <col min="6853" max="6853" width="6.7265625" style="59" customWidth="1"/>
    <col min="6854" max="6865" width="0.81640625" style="59"/>
    <col min="6866" max="6866" width="17.1796875" style="59" customWidth="1"/>
    <col min="6867" max="6918" width="0" style="59" hidden="1" customWidth="1"/>
    <col min="6919" max="6924" width="0.81640625" style="59"/>
    <col min="6925" max="6925" width="1.54296875" style="59" customWidth="1"/>
    <col min="6926" max="6926" width="9.26953125" style="59" bestFit="1" customWidth="1"/>
    <col min="6927" max="6930" width="0.81640625" style="59"/>
    <col min="6931" max="6931" width="0.81640625" style="59" customWidth="1"/>
    <col min="6932" max="6934" width="0.81640625" style="59"/>
    <col min="6935" max="6935" width="9.26953125" style="59" bestFit="1" customWidth="1"/>
    <col min="6936" max="7041" width="0.81640625" style="59"/>
    <col min="7042" max="7042" width="4" style="59" customWidth="1"/>
    <col min="7043" max="7051" width="0" style="59" hidden="1" customWidth="1"/>
    <col min="7052" max="7099" width="0.81640625" style="59"/>
    <col min="7100" max="7100" width="0.453125" style="59" customWidth="1"/>
    <col min="7101" max="7101" width="0" style="59" hidden="1" customWidth="1"/>
    <col min="7102" max="7102" width="0.81640625" style="59" customWidth="1"/>
    <col min="7103" max="7108" width="0.81640625" style="59"/>
    <col min="7109" max="7109" width="6.7265625" style="59" customWidth="1"/>
    <col min="7110" max="7121" width="0.81640625" style="59"/>
    <col min="7122" max="7122" width="17.1796875" style="59" customWidth="1"/>
    <col min="7123" max="7174" width="0" style="59" hidden="1" customWidth="1"/>
    <col min="7175" max="7180" width="0.81640625" style="59"/>
    <col min="7181" max="7181" width="1.54296875" style="59" customWidth="1"/>
    <col min="7182" max="7182" width="9.26953125" style="59" bestFit="1" customWidth="1"/>
    <col min="7183" max="7186" width="0.81640625" style="59"/>
    <col min="7187" max="7187" width="0.81640625" style="59" customWidth="1"/>
    <col min="7188" max="7190" width="0.81640625" style="59"/>
    <col min="7191" max="7191" width="9.26953125" style="59" bestFit="1" customWidth="1"/>
    <col min="7192" max="7297" width="0.81640625" style="59"/>
    <col min="7298" max="7298" width="4" style="59" customWidth="1"/>
    <col min="7299" max="7307" width="0" style="59" hidden="1" customWidth="1"/>
    <col min="7308" max="7355" width="0.81640625" style="59"/>
    <col min="7356" max="7356" width="0.453125" style="59" customWidth="1"/>
    <col min="7357" max="7357" width="0" style="59" hidden="1" customWidth="1"/>
    <col min="7358" max="7358" width="0.81640625" style="59" customWidth="1"/>
    <col min="7359" max="7364" width="0.81640625" style="59"/>
    <col min="7365" max="7365" width="6.7265625" style="59" customWidth="1"/>
    <col min="7366" max="7377" width="0.81640625" style="59"/>
    <col min="7378" max="7378" width="17.1796875" style="59" customWidth="1"/>
    <col min="7379" max="7430" width="0" style="59" hidden="1" customWidth="1"/>
    <col min="7431" max="7436" width="0.81640625" style="59"/>
    <col min="7437" max="7437" width="1.54296875" style="59" customWidth="1"/>
    <col min="7438" max="7438" width="9.26953125" style="59" bestFit="1" customWidth="1"/>
    <col min="7439" max="7442" width="0.81640625" style="59"/>
    <col min="7443" max="7443" width="0.81640625" style="59" customWidth="1"/>
    <col min="7444" max="7446" width="0.81640625" style="59"/>
    <col min="7447" max="7447" width="9.26953125" style="59" bestFit="1" customWidth="1"/>
    <col min="7448" max="7553" width="0.81640625" style="59"/>
    <col min="7554" max="7554" width="4" style="59" customWidth="1"/>
    <col min="7555" max="7563" width="0" style="59" hidden="1" customWidth="1"/>
    <col min="7564" max="7611" width="0.81640625" style="59"/>
    <col min="7612" max="7612" width="0.453125" style="59" customWidth="1"/>
    <col min="7613" max="7613" width="0" style="59" hidden="1" customWidth="1"/>
    <col min="7614" max="7614" width="0.81640625" style="59" customWidth="1"/>
    <col min="7615" max="7620" width="0.81640625" style="59"/>
    <col min="7621" max="7621" width="6.7265625" style="59" customWidth="1"/>
    <col min="7622" max="7633" width="0.81640625" style="59"/>
    <col min="7634" max="7634" width="17.1796875" style="59" customWidth="1"/>
    <col min="7635" max="7686" width="0" style="59" hidden="1" customWidth="1"/>
    <col min="7687" max="7692" width="0.81640625" style="59"/>
    <col min="7693" max="7693" width="1.54296875" style="59" customWidth="1"/>
    <col min="7694" max="7694" width="9.26953125" style="59" bestFit="1" customWidth="1"/>
    <col min="7695" max="7698" width="0.81640625" style="59"/>
    <col min="7699" max="7699" width="0.81640625" style="59" customWidth="1"/>
    <col min="7700" max="7702" width="0.81640625" style="59"/>
    <col min="7703" max="7703" width="9.26953125" style="59" bestFit="1" customWidth="1"/>
    <col min="7704" max="7809" width="0.81640625" style="59"/>
    <col min="7810" max="7810" width="4" style="59" customWidth="1"/>
    <col min="7811" max="7819" width="0" style="59" hidden="1" customWidth="1"/>
    <col min="7820" max="7867" width="0.81640625" style="59"/>
    <col min="7868" max="7868" width="0.453125" style="59" customWidth="1"/>
    <col min="7869" max="7869" width="0" style="59" hidden="1" customWidth="1"/>
    <col min="7870" max="7870" width="0.81640625" style="59" customWidth="1"/>
    <col min="7871" max="7876" width="0.81640625" style="59"/>
    <col min="7877" max="7877" width="6.7265625" style="59" customWidth="1"/>
    <col min="7878" max="7889" width="0.81640625" style="59"/>
    <col min="7890" max="7890" width="17.1796875" style="59" customWidth="1"/>
    <col min="7891" max="7942" width="0" style="59" hidden="1" customWidth="1"/>
    <col min="7943" max="7948" width="0.81640625" style="59"/>
    <col min="7949" max="7949" width="1.54296875" style="59" customWidth="1"/>
    <col min="7950" max="7950" width="9.26953125" style="59" bestFit="1" customWidth="1"/>
    <col min="7951" max="7954" width="0.81640625" style="59"/>
    <col min="7955" max="7955" width="0.81640625" style="59" customWidth="1"/>
    <col min="7956" max="7958" width="0.81640625" style="59"/>
    <col min="7959" max="7959" width="9.26953125" style="59" bestFit="1" customWidth="1"/>
    <col min="7960" max="8065" width="0.81640625" style="59"/>
    <col min="8066" max="8066" width="4" style="59" customWidth="1"/>
    <col min="8067" max="8075" width="0" style="59" hidden="1" customWidth="1"/>
    <col min="8076" max="8123" width="0.81640625" style="59"/>
    <col min="8124" max="8124" width="0.453125" style="59" customWidth="1"/>
    <col min="8125" max="8125" width="0" style="59" hidden="1" customWidth="1"/>
    <col min="8126" max="8126" width="0.81640625" style="59" customWidth="1"/>
    <col min="8127" max="8132" width="0.81640625" style="59"/>
    <col min="8133" max="8133" width="6.7265625" style="59" customWidth="1"/>
    <col min="8134" max="8145" width="0.81640625" style="59"/>
    <col min="8146" max="8146" width="17.1796875" style="59" customWidth="1"/>
    <col min="8147" max="8198" width="0" style="59" hidden="1" customWidth="1"/>
    <col min="8199" max="8204" width="0.81640625" style="59"/>
    <col min="8205" max="8205" width="1.54296875" style="59" customWidth="1"/>
    <col min="8206" max="8206" width="9.26953125" style="59" bestFit="1" customWidth="1"/>
    <col min="8207" max="8210" width="0.81640625" style="59"/>
    <col min="8211" max="8211" width="0.81640625" style="59" customWidth="1"/>
    <col min="8212" max="8214" width="0.81640625" style="59"/>
    <col min="8215" max="8215" width="9.26953125" style="59" bestFit="1" customWidth="1"/>
    <col min="8216" max="8321" width="0.81640625" style="59"/>
    <col min="8322" max="8322" width="4" style="59" customWidth="1"/>
    <col min="8323" max="8331" width="0" style="59" hidden="1" customWidth="1"/>
    <col min="8332" max="8379" width="0.81640625" style="59"/>
    <col min="8380" max="8380" width="0.453125" style="59" customWidth="1"/>
    <col min="8381" max="8381" width="0" style="59" hidden="1" customWidth="1"/>
    <col min="8382" max="8382" width="0.81640625" style="59" customWidth="1"/>
    <col min="8383" max="8388" width="0.81640625" style="59"/>
    <col min="8389" max="8389" width="6.7265625" style="59" customWidth="1"/>
    <col min="8390" max="8401" width="0.81640625" style="59"/>
    <col min="8402" max="8402" width="17.1796875" style="59" customWidth="1"/>
    <col min="8403" max="8454" width="0" style="59" hidden="1" customWidth="1"/>
    <col min="8455" max="8460" width="0.81640625" style="59"/>
    <col min="8461" max="8461" width="1.54296875" style="59" customWidth="1"/>
    <col min="8462" max="8462" width="9.26953125" style="59" bestFit="1" customWidth="1"/>
    <col min="8463" max="8466" width="0.81640625" style="59"/>
    <col min="8467" max="8467" width="0.81640625" style="59" customWidth="1"/>
    <col min="8468" max="8470" width="0.81640625" style="59"/>
    <col min="8471" max="8471" width="9.26953125" style="59" bestFit="1" customWidth="1"/>
    <col min="8472" max="8577" width="0.81640625" style="59"/>
    <col min="8578" max="8578" width="4" style="59" customWidth="1"/>
    <col min="8579" max="8587" width="0" style="59" hidden="1" customWidth="1"/>
    <col min="8588" max="8635" width="0.81640625" style="59"/>
    <col min="8636" max="8636" width="0.453125" style="59" customWidth="1"/>
    <col min="8637" max="8637" width="0" style="59" hidden="1" customWidth="1"/>
    <col min="8638" max="8638" width="0.81640625" style="59" customWidth="1"/>
    <col min="8639" max="8644" width="0.81640625" style="59"/>
    <col min="8645" max="8645" width="6.7265625" style="59" customWidth="1"/>
    <col min="8646" max="8657" width="0.81640625" style="59"/>
    <col min="8658" max="8658" width="17.1796875" style="59" customWidth="1"/>
    <col min="8659" max="8710" width="0" style="59" hidden="1" customWidth="1"/>
    <col min="8711" max="8716" width="0.81640625" style="59"/>
    <col min="8717" max="8717" width="1.54296875" style="59" customWidth="1"/>
    <col min="8718" max="8718" width="9.26953125" style="59" bestFit="1" customWidth="1"/>
    <col min="8719" max="8722" width="0.81640625" style="59"/>
    <col min="8723" max="8723" width="0.81640625" style="59" customWidth="1"/>
    <col min="8724" max="8726" width="0.81640625" style="59"/>
    <col min="8727" max="8727" width="9.26953125" style="59" bestFit="1" customWidth="1"/>
    <col min="8728" max="8833" width="0.81640625" style="59"/>
    <col min="8834" max="8834" width="4" style="59" customWidth="1"/>
    <col min="8835" max="8843" width="0" style="59" hidden="1" customWidth="1"/>
    <col min="8844" max="8891" width="0.81640625" style="59"/>
    <col min="8892" max="8892" width="0.453125" style="59" customWidth="1"/>
    <col min="8893" max="8893" width="0" style="59" hidden="1" customWidth="1"/>
    <col min="8894" max="8894" width="0.81640625" style="59" customWidth="1"/>
    <col min="8895" max="8900" width="0.81640625" style="59"/>
    <col min="8901" max="8901" width="6.7265625" style="59" customWidth="1"/>
    <col min="8902" max="8913" width="0.81640625" style="59"/>
    <col min="8914" max="8914" width="17.1796875" style="59" customWidth="1"/>
    <col min="8915" max="8966" width="0" style="59" hidden="1" customWidth="1"/>
    <col min="8967" max="8972" width="0.81640625" style="59"/>
    <col min="8973" max="8973" width="1.54296875" style="59" customWidth="1"/>
    <col min="8974" max="8974" width="9.26953125" style="59" bestFit="1" customWidth="1"/>
    <col min="8975" max="8978" width="0.81640625" style="59"/>
    <col min="8979" max="8979" width="0.81640625" style="59" customWidth="1"/>
    <col min="8980" max="8982" width="0.81640625" style="59"/>
    <col min="8983" max="8983" width="9.26953125" style="59" bestFit="1" customWidth="1"/>
    <col min="8984" max="9089" width="0.81640625" style="59"/>
    <col min="9090" max="9090" width="4" style="59" customWidth="1"/>
    <col min="9091" max="9099" width="0" style="59" hidden="1" customWidth="1"/>
    <col min="9100" max="9147" width="0.81640625" style="59"/>
    <col min="9148" max="9148" width="0.453125" style="59" customWidth="1"/>
    <col min="9149" max="9149" width="0" style="59" hidden="1" customWidth="1"/>
    <col min="9150" max="9150" width="0.81640625" style="59" customWidth="1"/>
    <col min="9151" max="9156" width="0.81640625" style="59"/>
    <col min="9157" max="9157" width="6.7265625" style="59" customWidth="1"/>
    <col min="9158" max="9169" width="0.81640625" style="59"/>
    <col min="9170" max="9170" width="17.1796875" style="59" customWidth="1"/>
    <col min="9171" max="9222" width="0" style="59" hidden="1" customWidth="1"/>
    <col min="9223" max="9228" width="0.81640625" style="59"/>
    <col min="9229" max="9229" width="1.54296875" style="59" customWidth="1"/>
    <col min="9230" max="9230" width="9.26953125" style="59" bestFit="1" customWidth="1"/>
    <col min="9231" max="9234" width="0.81640625" style="59"/>
    <col min="9235" max="9235" width="0.81640625" style="59" customWidth="1"/>
    <col min="9236" max="9238" width="0.81640625" style="59"/>
    <col min="9239" max="9239" width="9.26953125" style="59" bestFit="1" customWidth="1"/>
    <col min="9240" max="9345" width="0.81640625" style="59"/>
    <col min="9346" max="9346" width="4" style="59" customWidth="1"/>
    <col min="9347" max="9355" width="0" style="59" hidden="1" customWidth="1"/>
    <col min="9356" max="9403" width="0.81640625" style="59"/>
    <col min="9404" max="9404" width="0.453125" style="59" customWidth="1"/>
    <col min="9405" max="9405" width="0" style="59" hidden="1" customWidth="1"/>
    <col min="9406" max="9406" width="0.81640625" style="59" customWidth="1"/>
    <col min="9407" max="9412" width="0.81640625" style="59"/>
    <col min="9413" max="9413" width="6.7265625" style="59" customWidth="1"/>
    <col min="9414" max="9425" width="0.81640625" style="59"/>
    <col min="9426" max="9426" width="17.1796875" style="59" customWidth="1"/>
    <col min="9427" max="9478" width="0" style="59" hidden="1" customWidth="1"/>
    <col min="9479" max="9484" width="0.81640625" style="59"/>
    <col min="9485" max="9485" width="1.54296875" style="59" customWidth="1"/>
    <col min="9486" max="9486" width="9.26953125" style="59" bestFit="1" customWidth="1"/>
    <col min="9487" max="9490" width="0.81640625" style="59"/>
    <col min="9491" max="9491" width="0.81640625" style="59" customWidth="1"/>
    <col min="9492" max="9494" width="0.81640625" style="59"/>
    <col min="9495" max="9495" width="9.26953125" style="59" bestFit="1" customWidth="1"/>
    <col min="9496" max="9601" width="0.81640625" style="59"/>
    <col min="9602" max="9602" width="4" style="59" customWidth="1"/>
    <col min="9603" max="9611" width="0" style="59" hidden="1" customWidth="1"/>
    <col min="9612" max="9659" width="0.81640625" style="59"/>
    <col min="9660" max="9660" width="0.453125" style="59" customWidth="1"/>
    <col min="9661" max="9661" width="0" style="59" hidden="1" customWidth="1"/>
    <col min="9662" max="9662" width="0.81640625" style="59" customWidth="1"/>
    <col min="9663" max="9668" width="0.81640625" style="59"/>
    <col min="9669" max="9669" width="6.7265625" style="59" customWidth="1"/>
    <col min="9670" max="9681" width="0.81640625" style="59"/>
    <col min="9682" max="9682" width="17.1796875" style="59" customWidth="1"/>
    <col min="9683" max="9734" width="0" style="59" hidden="1" customWidth="1"/>
    <col min="9735" max="9740" width="0.81640625" style="59"/>
    <col min="9741" max="9741" width="1.54296875" style="59" customWidth="1"/>
    <col min="9742" max="9742" width="9.26953125" style="59" bestFit="1" customWidth="1"/>
    <col min="9743" max="9746" width="0.81640625" style="59"/>
    <col min="9747" max="9747" width="0.81640625" style="59" customWidth="1"/>
    <col min="9748" max="9750" width="0.81640625" style="59"/>
    <col min="9751" max="9751" width="9.26953125" style="59" bestFit="1" customWidth="1"/>
    <col min="9752" max="9857" width="0.81640625" style="59"/>
    <col min="9858" max="9858" width="4" style="59" customWidth="1"/>
    <col min="9859" max="9867" width="0" style="59" hidden="1" customWidth="1"/>
    <col min="9868" max="9915" width="0.81640625" style="59"/>
    <col min="9916" max="9916" width="0.453125" style="59" customWidth="1"/>
    <col min="9917" max="9917" width="0" style="59" hidden="1" customWidth="1"/>
    <col min="9918" max="9918" width="0.81640625" style="59" customWidth="1"/>
    <col min="9919" max="9924" width="0.81640625" style="59"/>
    <col min="9925" max="9925" width="6.7265625" style="59" customWidth="1"/>
    <col min="9926" max="9937" width="0.81640625" style="59"/>
    <col min="9938" max="9938" width="17.1796875" style="59" customWidth="1"/>
    <col min="9939" max="9990" width="0" style="59" hidden="1" customWidth="1"/>
    <col min="9991" max="9996" width="0.81640625" style="59"/>
    <col min="9997" max="9997" width="1.54296875" style="59" customWidth="1"/>
    <col min="9998" max="9998" width="9.26953125" style="59" bestFit="1" customWidth="1"/>
    <col min="9999" max="10002" width="0.81640625" style="59"/>
    <col min="10003" max="10003" width="0.81640625" style="59" customWidth="1"/>
    <col min="10004" max="10006" width="0.81640625" style="59"/>
    <col min="10007" max="10007" width="9.26953125" style="59" bestFit="1" customWidth="1"/>
    <col min="10008" max="10113" width="0.81640625" style="59"/>
    <col min="10114" max="10114" width="4" style="59" customWidth="1"/>
    <col min="10115" max="10123" width="0" style="59" hidden="1" customWidth="1"/>
    <col min="10124" max="10171" width="0.81640625" style="59"/>
    <col min="10172" max="10172" width="0.453125" style="59" customWidth="1"/>
    <col min="10173" max="10173" width="0" style="59" hidden="1" customWidth="1"/>
    <col min="10174" max="10174" width="0.81640625" style="59" customWidth="1"/>
    <col min="10175" max="10180" width="0.81640625" style="59"/>
    <col min="10181" max="10181" width="6.7265625" style="59" customWidth="1"/>
    <col min="10182" max="10193" width="0.81640625" style="59"/>
    <col min="10194" max="10194" width="17.1796875" style="59" customWidth="1"/>
    <col min="10195" max="10246" width="0" style="59" hidden="1" customWidth="1"/>
    <col min="10247" max="10252" width="0.81640625" style="59"/>
    <col min="10253" max="10253" width="1.54296875" style="59" customWidth="1"/>
    <col min="10254" max="10254" width="9.26953125" style="59" bestFit="1" customWidth="1"/>
    <col min="10255" max="10258" width="0.81640625" style="59"/>
    <col min="10259" max="10259" width="0.81640625" style="59" customWidth="1"/>
    <col min="10260" max="10262" width="0.81640625" style="59"/>
    <col min="10263" max="10263" width="9.26953125" style="59" bestFit="1" customWidth="1"/>
    <col min="10264" max="10369" width="0.81640625" style="59"/>
    <col min="10370" max="10370" width="4" style="59" customWidth="1"/>
    <col min="10371" max="10379" width="0" style="59" hidden="1" customWidth="1"/>
    <col min="10380" max="10427" width="0.81640625" style="59"/>
    <col min="10428" max="10428" width="0.453125" style="59" customWidth="1"/>
    <col min="10429" max="10429" width="0" style="59" hidden="1" customWidth="1"/>
    <col min="10430" max="10430" width="0.81640625" style="59" customWidth="1"/>
    <col min="10431" max="10436" width="0.81640625" style="59"/>
    <col min="10437" max="10437" width="6.7265625" style="59" customWidth="1"/>
    <col min="10438" max="10449" width="0.81640625" style="59"/>
    <col min="10450" max="10450" width="17.1796875" style="59" customWidth="1"/>
    <col min="10451" max="10502" width="0" style="59" hidden="1" customWidth="1"/>
    <col min="10503" max="10508" width="0.81640625" style="59"/>
    <col min="10509" max="10509" width="1.54296875" style="59" customWidth="1"/>
    <col min="10510" max="10510" width="9.26953125" style="59" bestFit="1" customWidth="1"/>
    <col min="10511" max="10514" width="0.81640625" style="59"/>
    <col min="10515" max="10515" width="0.81640625" style="59" customWidth="1"/>
    <col min="10516" max="10518" width="0.81640625" style="59"/>
    <col min="10519" max="10519" width="9.26953125" style="59" bestFit="1" customWidth="1"/>
    <col min="10520" max="10625" width="0.81640625" style="59"/>
    <col min="10626" max="10626" width="4" style="59" customWidth="1"/>
    <col min="10627" max="10635" width="0" style="59" hidden="1" customWidth="1"/>
    <col min="10636" max="10683" width="0.81640625" style="59"/>
    <col min="10684" max="10684" width="0.453125" style="59" customWidth="1"/>
    <col min="10685" max="10685" width="0" style="59" hidden="1" customWidth="1"/>
    <col min="10686" max="10686" width="0.81640625" style="59" customWidth="1"/>
    <col min="10687" max="10692" width="0.81640625" style="59"/>
    <col min="10693" max="10693" width="6.7265625" style="59" customWidth="1"/>
    <col min="10694" max="10705" width="0.81640625" style="59"/>
    <col min="10706" max="10706" width="17.1796875" style="59" customWidth="1"/>
    <col min="10707" max="10758" width="0" style="59" hidden="1" customWidth="1"/>
    <col min="10759" max="10764" width="0.81640625" style="59"/>
    <col min="10765" max="10765" width="1.54296875" style="59" customWidth="1"/>
    <col min="10766" max="10766" width="9.26953125" style="59" bestFit="1" customWidth="1"/>
    <col min="10767" max="10770" width="0.81640625" style="59"/>
    <col min="10771" max="10771" width="0.81640625" style="59" customWidth="1"/>
    <col min="10772" max="10774" width="0.81640625" style="59"/>
    <col min="10775" max="10775" width="9.26953125" style="59" bestFit="1" customWidth="1"/>
    <col min="10776" max="10881" width="0.81640625" style="59"/>
    <col min="10882" max="10882" width="4" style="59" customWidth="1"/>
    <col min="10883" max="10891" width="0" style="59" hidden="1" customWidth="1"/>
    <col min="10892" max="10939" width="0.81640625" style="59"/>
    <col min="10940" max="10940" width="0.453125" style="59" customWidth="1"/>
    <col min="10941" max="10941" width="0" style="59" hidden="1" customWidth="1"/>
    <col min="10942" max="10942" width="0.81640625" style="59" customWidth="1"/>
    <col min="10943" max="10948" width="0.81640625" style="59"/>
    <col min="10949" max="10949" width="6.7265625" style="59" customWidth="1"/>
    <col min="10950" max="10961" width="0.81640625" style="59"/>
    <col min="10962" max="10962" width="17.1796875" style="59" customWidth="1"/>
    <col min="10963" max="11014" width="0" style="59" hidden="1" customWidth="1"/>
    <col min="11015" max="11020" width="0.81640625" style="59"/>
    <col min="11021" max="11021" width="1.54296875" style="59" customWidth="1"/>
    <col min="11022" max="11022" width="9.26953125" style="59" bestFit="1" customWidth="1"/>
    <col min="11023" max="11026" width="0.81640625" style="59"/>
    <col min="11027" max="11027" width="0.81640625" style="59" customWidth="1"/>
    <col min="11028" max="11030" width="0.81640625" style="59"/>
    <col min="11031" max="11031" width="9.26953125" style="59" bestFit="1" customWidth="1"/>
    <col min="11032" max="11137" width="0.81640625" style="59"/>
    <col min="11138" max="11138" width="4" style="59" customWidth="1"/>
    <col min="11139" max="11147" width="0" style="59" hidden="1" customWidth="1"/>
    <col min="11148" max="11195" width="0.81640625" style="59"/>
    <col min="11196" max="11196" width="0.453125" style="59" customWidth="1"/>
    <col min="11197" max="11197" width="0" style="59" hidden="1" customWidth="1"/>
    <col min="11198" max="11198" width="0.81640625" style="59" customWidth="1"/>
    <col min="11199" max="11204" width="0.81640625" style="59"/>
    <col min="11205" max="11205" width="6.7265625" style="59" customWidth="1"/>
    <col min="11206" max="11217" width="0.81640625" style="59"/>
    <col min="11218" max="11218" width="17.1796875" style="59" customWidth="1"/>
    <col min="11219" max="11270" width="0" style="59" hidden="1" customWidth="1"/>
    <col min="11271" max="11276" width="0.81640625" style="59"/>
    <col min="11277" max="11277" width="1.54296875" style="59" customWidth="1"/>
    <col min="11278" max="11278" width="9.26953125" style="59" bestFit="1" customWidth="1"/>
    <col min="11279" max="11282" width="0.81640625" style="59"/>
    <col min="11283" max="11283" width="0.81640625" style="59" customWidth="1"/>
    <col min="11284" max="11286" width="0.81640625" style="59"/>
    <col min="11287" max="11287" width="9.26953125" style="59" bestFit="1" customWidth="1"/>
    <col min="11288" max="11393" width="0.81640625" style="59"/>
    <col min="11394" max="11394" width="4" style="59" customWidth="1"/>
    <col min="11395" max="11403" width="0" style="59" hidden="1" customWidth="1"/>
    <col min="11404" max="11451" width="0.81640625" style="59"/>
    <col min="11452" max="11452" width="0.453125" style="59" customWidth="1"/>
    <col min="11453" max="11453" width="0" style="59" hidden="1" customWidth="1"/>
    <col min="11454" max="11454" width="0.81640625" style="59" customWidth="1"/>
    <col min="11455" max="11460" width="0.81640625" style="59"/>
    <col min="11461" max="11461" width="6.7265625" style="59" customWidth="1"/>
    <col min="11462" max="11473" width="0.81640625" style="59"/>
    <col min="11474" max="11474" width="17.1796875" style="59" customWidth="1"/>
    <col min="11475" max="11526" width="0" style="59" hidden="1" customWidth="1"/>
    <col min="11527" max="11532" width="0.81640625" style="59"/>
    <col min="11533" max="11533" width="1.54296875" style="59" customWidth="1"/>
    <col min="11534" max="11534" width="9.26953125" style="59" bestFit="1" customWidth="1"/>
    <col min="11535" max="11538" width="0.81640625" style="59"/>
    <col min="11539" max="11539" width="0.81640625" style="59" customWidth="1"/>
    <col min="11540" max="11542" width="0.81640625" style="59"/>
    <col min="11543" max="11543" width="9.26953125" style="59" bestFit="1" customWidth="1"/>
    <col min="11544" max="11649" width="0.81640625" style="59"/>
    <col min="11650" max="11650" width="4" style="59" customWidth="1"/>
    <col min="11651" max="11659" width="0" style="59" hidden="1" customWidth="1"/>
    <col min="11660" max="11707" width="0.81640625" style="59"/>
    <col min="11708" max="11708" width="0.453125" style="59" customWidth="1"/>
    <col min="11709" max="11709" width="0" style="59" hidden="1" customWidth="1"/>
    <col min="11710" max="11710" width="0.81640625" style="59" customWidth="1"/>
    <col min="11711" max="11716" width="0.81640625" style="59"/>
    <col min="11717" max="11717" width="6.7265625" style="59" customWidth="1"/>
    <col min="11718" max="11729" width="0.81640625" style="59"/>
    <col min="11730" max="11730" width="17.1796875" style="59" customWidth="1"/>
    <col min="11731" max="11782" width="0" style="59" hidden="1" customWidth="1"/>
    <col min="11783" max="11788" width="0.81640625" style="59"/>
    <col min="11789" max="11789" width="1.54296875" style="59" customWidth="1"/>
    <col min="11790" max="11790" width="9.26953125" style="59" bestFit="1" customWidth="1"/>
    <col min="11791" max="11794" width="0.81640625" style="59"/>
    <col min="11795" max="11795" width="0.81640625" style="59" customWidth="1"/>
    <col min="11796" max="11798" width="0.81640625" style="59"/>
    <col min="11799" max="11799" width="9.26953125" style="59" bestFit="1" customWidth="1"/>
    <col min="11800" max="11905" width="0.81640625" style="59"/>
    <col min="11906" max="11906" width="4" style="59" customWidth="1"/>
    <col min="11907" max="11915" width="0" style="59" hidden="1" customWidth="1"/>
    <col min="11916" max="11963" width="0.81640625" style="59"/>
    <col min="11964" max="11964" width="0.453125" style="59" customWidth="1"/>
    <col min="11965" max="11965" width="0" style="59" hidden="1" customWidth="1"/>
    <col min="11966" max="11966" width="0.81640625" style="59" customWidth="1"/>
    <col min="11967" max="11972" width="0.81640625" style="59"/>
    <col min="11973" max="11973" width="6.7265625" style="59" customWidth="1"/>
    <col min="11974" max="11985" width="0.81640625" style="59"/>
    <col min="11986" max="11986" width="17.1796875" style="59" customWidth="1"/>
    <col min="11987" max="12038" width="0" style="59" hidden="1" customWidth="1"/>
    <col min="12039" max="12044" width="0.81640625" style="59"/>
    <col min="12045" max="12045" width="1.54296875" style="59" customWidth="1"/>
    <col min="12046" max="12046" width="9.26953125" style="59" bestFit="1" customWidth="1"/>
    <col min="12047" max="12050" width="0.81640625" style="59"/>
    <col min="12051" max="12051" width="0.81640625" style="59" customWidth="1"/>
    <col min="12052" max="12054" width="0.81640625" style="59"/>
    <col min="12055" max="12055" width="9.26953125" style="59" bestFit="1" customWidth="1"/>
    <col min="12056" max="12161" width="0.81640625" style="59"/>
    <col min="12162" max="12162" width="4" style="59" customWidth="1"/>
    <col min="12163" max="12171" width="0" style="59" hidden="1" customWidth="1"/>
    <col min="12172" max="12219" width="0.81640625" style="59"/>
    <col min="12220" max="12220" width="0.453125" style="59" customWidth="1"/>
    <col min="12221" max="12221" width="0" style="59" hidden="1" customWidth="1"/>
    <col min="12222" max="12222" width="0.81640625" style="59" customWidth="1"/>
    <col min="12223" max="12228" width="0.81640625" style="59"/>
    <col min="12229" max="12229" width="6.7265625" style="59" customWidth="1"/>
    <col min="12230" max="12241" width="0.81640625" style="59"/>
    <col min="12242" max="12242" width="17.1796875" style="59" customWidth="1"/>
    <col min="12243" max="12294" width="0" style="59" hidden="1" customWidth="1"/>
    <col min="12295" max="12300" width="0.81640625" style="59"/>
    <col min="12301" max="12301" width="1.54296875" style="59" customWidth="1"/>
    <col min="12302" max="12302" width="9.26953125" style="59" bestFit="1" customWidth="1"/>
    <col min="12303" max="12306" width="0.81640625" style="59"/>
    <col min="12307" max="12307" width="0.81640625" style="59" customWidth="1"/>
    <col min="12308" max="12310" width="0.81640625" style="59"/>
    <col min="12311" max="12311" width="9.26953125" style="59" bestFit="1" customWidth="1"/>
    <col min="12312" max="12417" width="0.81640625" style="59"/>
    <col min="12418" max="12418" width="4" style="59" customWidth="1"/>
    <col min="12419" max="12427" width="0" style="59" hidden="1" customWidth="1"/>
    <col min="12428" max="12475" width="0.81640625" style="59"/>
    <col min="12476" max="12476" width="0.453125" style="59" customWidth="1"/>
    <col min="12477" max="12477" width="0" style="59" hidden="1" customWidth="1"/>
    <col min="12478" max="12478" width="0.81640625" style="59" customWidth="1"/>
    <col min="12479" max="12484" width="0.81640625" style="59"/>
    <col min="12485" max="12485" width="6.7265625" style="59" customWidth="1"/>
    <col min="12486" max="12497" width="0.81640625" style="59"/>
    <col min="12498" max="12498" width="17.1796875" style="59" customWidth="1"/>
    <col min="12499" max="12550" width="0" style="59" hidden="1" customWidth="1"/>
    <col min="12551" max="12556" width="0.81640625" style="59"/>
    <col min="12557" max="12557" width="1.54296875" style="59" customWidth="1"/>
    <col min="12558" max="12558" width="9.26953125" style="59" bestFit="1" customWidth="1"/>
    <col min="12559" max="12562" width="0.81640625" style="59"/>
    <col min="12563" max="12563" width="0.81640625" style="59" customWidth="1"/>
    <col min="12564" max="12566" width="0.81640625" style="59"/>
    <col min="12567" max="12567" width="9.26953125" style="59" bestFit="1" customWidth="1"/>
    <col min="12568" max="12673" width="0.81640625" style="59"/>
    <col min="12674" max="12674" width="4" style="59" customWidth="1"/>
    <col min="12675" max="12683" width="0" style="59" hidden="1" customWidth="1"/>
    <col min="12684" max="12731" width="0.81640625" style="59"/>
    <col min="12732" max="12732" width="0.453125" style="59" customWidth="1"/>
    <col min="12733" max="12733" width="0" style="59" hidden="1" customWidth="1"/>
    <col min="12734" max="12734" width="0.81640625" style="59" customWidth="1"/>
    <col min="12735" max="12740" width="0.81640625" style="59"/>
    <col min="12741" max="12741" width="6.7265625" style="59" customWidth="1"/>
    <col min="12742" max="12753" width="0.81640625" style="59"/>
    <col min="12754" max="12754" width="17.1796875" style="59" customWidth="1"/>
    <col min="12755" max="12806" width="0" style="59" hidden="1" customWidth="1"/>
    <col min="12807" max="12812" width="0.81640625" style="59"/>
    <col min="12813" max="12813" width="1.54296875" style="59" customWidth="1"/>
    <col min="12814" max="12814" width="9.26953125" style="59" bestFit="1" customWidth="1"/>
    <col min="12815" max="12818" width="0.81640625" style="59"/>
    <col min="12819" max="12819" width="0.81640625" style="59" customWidth="1"/>
    <col min="12820" max="12822" width="0.81640625" style="59"/>
    <col min="12823" max="12823" width="9.26953125" style="59" bestFit="1" customWidth="1"/>
    <col min="12824" max="12929" width="0.81640625" style="59"/>
    <col min="12930" max="12930" width="4" style="59" customWidth="1"/>
    <col min="12931" max="12939" width="0" style="59" hidden="1" customWidth="1"/>
    <col min="12940" max="12987" width="0.81640625" style="59"/>
    <col min="12988" max="12988" width="0.453125" style="59" customWidth="1"/>
    <col min="12989" max="12989" width="0" style="59" hidden="1" customWidth="1"/>
    <col min="12990" max="12990" width="0.81640625" style="59" customWidth="1"/>
    <col min="12991" max="12996" width="0.81640625" style="59"/>
    <col min="12997" max="12997" width="6.7265625" style="59" customWidth="1"/>
    <col min="12998" max="13009" width="0.81640625" style="59"/>
    <col min="13010" max="13010" width="17.1796875" style="59" customWidth="1"/>
    <col min="13011" max="13062" width="0" style="59" hidden="1" customWidth="1"/>
    <col min="13063" max="13068" width="0.81640625" style="59"/>
    <col min="13069" max="13069" width="1.54296875" style="59" customWidth="1"/>
    <col min="13070" max="13070" width="9.26953125" style="59" bestFit="1" customWidth="1"/>
    <col min="13071" max="13074" width="0.81640625" style="59"/>
    <col min="13075" max="13075" width="0.81640625" style="59" customWidth="1"/>
    <col min="13076" max="13078" width="0.81640625" style="59"/>
    <col min="13079" max="13079" width="9.26953125" style="59" bestFit="1" customWidth="1"/>
    <col min="13080" max="13185" width="0.81640625" style="59"/>
    <col min="13186" max="13186" width="4" style="59" customWidth="1"/>
    <col min="13187" max="13195" width="0" style="59" hidden="1" customWidth="1"/>
    <col min="13196" max="13243" width="0.81640625" style="59"/>
    <col min="13244" max="13244" width="0.453125" style="59" customWidth="1"/>
    <col min="13245" max="13245" width="0" style="59" hidden="1" customWidth="1"/>
    <col min="13246" max="13246" width="0.81640625" style="59" customWidth="1"/>
    <col min="13247" max="13252" width="0.81640625" style="59"/>
    <col min="13253" max="13253" width="6.7265625" style="59" customWidth="1"/>
    <col min="13254" max="13265" width="0.81640625" style="59"/>
    <col min="13266" max="13266" width="17.1796875" style="59" customWidth="1"/>
    <col min="13267" max="13318" width="0" style="59" hidden="1" customWidth="1"/>
    <col min="13319" max="13324" width="0.81640625" style="59"/>
    <col min="13325" max="13325" width="1.54296875" style="59" customWidth="1"/>
    <col min="13326" max="13326" width="9.26953125" style="59" bestFit="1" customWidth="1"/>
    <col min="13327" max="13330" width="0.81640625" style="59"/>
    <col min="13331" max="13331" width="0.81640625" style="59" customWidth="1"/>
    <col min="13332" max="13334" width="0.81640625" style="59"/>
    <col min="13335" max="13335" width="9.26953125" style="59" bestFit="1" customWidth="1"/>
    <col min="13336" max="13441" width="0.81640625" style="59"/>
    <col min="13442" max="13442" width="4" style="59" customWidth="1"/>
    <col min="13443" max="13451" width="0" style="59" hidden="1" customWidth="1"/>
    <col min="13452" max="13499" width="0.81640625" style="59"/>
    <col min="13500" max="13500" width="0.453125" style="59" customWidth="1"/>
    <col min="13501" max="13501" width="0" style="59" hidden="1" customWidth="1"/>
    <col min="13502" max="13502" width="0.81640625" style="59" customWidth="1"/>
    <col min="13503" max="13508" width="0.81640625" style="59"/>
    <col min="13509" max="13509" width="6.7265625" style="59" customWidth="1"/>
    <col min="13510" max="13521" width="0.81640625" style="59"/>
    <col min="13522" max="13522" width="17.1796875" style="59" customWidth="1"/>
    <col min="13523" max="13574" width="0" style="59" hidden="1" customWidth="1"/>
    <col min="13575" max="13580" width="0.81640625" style="59"/>
    <col min="13581" max="13581" width="1.54296875" style="59" customWidth="1"/>
    <col min="13582" max="13582" width="9.26953125" style="59" bestFit="1" customWidth="1"/>
    <col min="13583" max="13586" width="0.81640625" style="59"/>
    <col min="13587" max="13587" width="0.81640625" style="59" customWidth="1"/>
    <col min="13588" max="13590" width="0.81640625" style="59"/>
    <col min="13591" max="13591" width="9.26953125" style="59" bestFit="1" customWidth="1"/>
    <col min="13592" max="13697" width="0.81640625" style="59"/>
    <col min="13698" max="13698" width="4" style="59" customWidth="1"/>
    <col min="13699" max="13707" width="0" style="59" hidden="1" customWidth="1"/>
    <col min="13708" max="13755" width="0.81640625" style="59"/>
    <col min="13756" max="13756" width="0.453125" style="59" customWidth="1"/>
    <col min="13757" max="13757" width="0" style="59" hidden="1" customWidth="1"/>
    <col min="13758" max="13758" width="0.81640625" style="59" customWidth="1"/>
    <col min="13759" max="13764" width="0.81640625" style="59"/>
    <col min="13765" max="13765" width="6.7265625" style="59" customWidth="1"/>
    <col min="13766" max="13777" width="0.81640625" style="59"/>
    <col min="13778" max="13778" width="17.1796875" style="59" customWidth="1"/>
    <col min="13779" max="13830" width="0" style="59" hidden="1" customWidth="1"/>
    <col min="13831" max="13836" width="0.81640625" style="59"/>
    <col min="13837" max="13837" width="1.54296875" style="59" customWidth="1"/>
    <col min="13838" max="13838" width="9.26953125" style="59" bestFit="1" customWidth="1"/>
    <col min="13839" max="13842" width="0.81640625" style="59"/>
    <col min="13843" max="13843" width="0.81640625" style="59" customWidth="1"/>
    <col min="13844" max="13846" width="0.81640625" style="59"/>
    <col min="13847" max="13847" width="9.26953125" style="59" bestFit="1" customWidth="1"/>
    <col min="13848" max="13953" width="0.81640625" style="59"/>
    <col min="13954" max="13954" width="4" style="59" customWidth="1"/>
    <col min="13955" max="13963" width="0" style="59" hidden="1" customWidth="1"/>
    <col min="13964" max="14011" width="0.81640625" style="59"/>
    <col min="14012" max="14012" width="0.453125" style="59" customWidth="1"/>
    <col min="14013" max="14013" width="0" style="59" hidden="1" customWidth="1"/>
    <col min="14014" max="14014" width="0.81640625" style="59" customWidth="1"/>
    <col min="14015" max="14020" width="0.81640625" style="59"/>
    <col min="14021" max="14021" width="6.7265625" style="59" customWidth="1"/>
    <col min="14022" max="14033" width="0.81640625" style="59"/>
    <col min="14034" max="14034" width="17.1796875" style="59" customWidth="1"/>
    <col min="14035" max="14086" width="0" style="59" hidden="1" customWidth="1"/>
    <col min="14087" max="14092" width="0.81640625" style="59"/>
    <col min="14093" max="14093" width="1.54296875" style="59" customWidth="1"/>
    <col min="14094" max="14094" width="9.26953125" style="59" bestFit="1" customWidth="1"/>
    <col min="14095" max="14098" width="0.81640625" style="59"/>
    <col min="14099" max="14099" width="0.81640625" style="59" customWidth="1"/>
    <col min="14100" max="14102" width="0.81640625" style="59"/>
    <col min="14103" max="14103" width="9.26953125" style="59" bestFit="1" customWidth="1"/>
    <col min="14104" max="14209" width="0.81640625" style="59"/>
    <col min="14210" max="14210" width="4" style="59" customWidth="1"/>
    <col min="14211" max="14219" width="0" style="59" hidden="1" customWidth="1"/>
    <col min="14220" max="14267" width="0.81640625" style="59"/>
    <col min="14268" max="14268" width="0.453125" style="59" customWidth="1"/>
    <col min="14269" max="14269" width="0" style="59" hidden="1" customWidth="1"/>
    <col min="14270" max="14270" width="0.81640625" style="59" customWidth="1"/>
    <col min="14271" max="14276" width="0.81640625" style="59"/>
    <col min="14277" max="14277" width="6.7265625" style="59" customWidth="1"/>
    <col min="14278" max="14289" width="0.81640625" style="59"/>
    <col min="14290" max="14290" width="17.1796875" style="59" customWidth="1"/>
    <col min="14291" max="14342" width="0" style="59" hidden="1" customWidth="1"/>
    <col min="14343" max="14348" width="0.81640625" style="59"/>
    <col min="14349" max="14349" width="1.54296875" style="59" customWidth="1"/>
    <col min="14350" max="14350" width="9.26953125" style="59" bestFit="1" customWidth="1"/>
    <col min="14351" max="14354" width="0.81640625" style="59"/>
    <col min="14355" max="14355" width="0.81640625" style="59" customWidth="1"/>
    <col min="14356" max="14358" width="0.81640625" style="59"/>
    <col min="14359" max="14359" width="9.26953125" style="59" bestFit="1" customWidth="1"/>
    <col min="14360" max="14465" width="0.81640625" style="59"/>
    <col min="14466" max="14466" width="4" style="59" customWidth="1"/>
    <col min="14467" max="14475" width="0" style="59" hidden="1" customWidth="1"/>
    <col min="14476" max="14523" width="0.81640625" style="59"/>
    <col min="14524" max="14524" width="0.453125" style="59" customWidth="1"/>
    <col min="14525" max="14525" width="0" style="59" hidden="1" customWidth="1"/>
    <col min="14526" max="14526" width="0.81640625" style="59" customWidth="1"/>
    <col min="14527" max="14532" width="0.81640625" style="59"/>
    <col min="14533" max="14533" width="6.7265625" style="59" customWidth="1"/>
    <col min="14534" max="14545" width="0.81640625" style="59"/>
    <col min="14546" max="14546" width="17.1796875" style="59" customWidth="1"/>
    <col min="14547" max="14598" width="0" style="59" hidden="1" customWidth="1"/>
    <col min="14599" max="14604" width="0.81640625" style="59"/>
    <col min="14605" max="14605" width="1.54296875" style="59" customWidth="1"/>
    <col min="14606" max="14606" width="9.26953125" style="59" bestFit="1" customWidth="1"/>
    <col min="14607" max="14610" width="0.81640625" style="59"/>
    <col min="14611" max="14611" width="0.81640625" style="59" customWidth="1"/>
    <col min="14612" max="14614" width="0.81640625" style="59"/>
    <col min="14615" max="14615" width="9.26953125" style="59" bestFit="1" customWidth="1"/>
    <col min="14616" max="14721" width="0.81640625" style="59"/>
    <col min="14722" max="14722" width="4" style="59" customWidth="1"/>
    <col min="14723" max="14731" width="0" style="59" hidden="1" customWidth="1"/>
    <col min="14732" max="14779" width="0.81640625" style="59"/>
    <col min="14780" max="14780" width="0.453125" style="59" customWidth="1"/>
    <col min="14781" max="14781" width="0" style="59" hidden="1" customWidth="1"/>
    <col min="14782" max="14782" width="0.81640625" style="59" customWidth="1"/>
    <col min="14783" max="14788" width="0.81640625" style="59"/>
    <col min="14789" max="14789" width="6.7265625" style="59" customWidth="1"/>
    <col min="14790" max="14801" width="0.81640625" style="59"/>
    <col min="14802" max="14802" width="17.1796875" style="59" customWidth="1"/>
    <col min="14803" max="14854" width="0" style="59" hidden="1" customWidth="1"/>
    <col min="14855" max="14860" width="0.81640625" style="59"/>
    <col min="14861" max="14861" width="1.54296875" style="59" customWidth="1"/>
    <col min="14862" max="14862" width="9.26953125" style="59" bestFit="1" customWidth="1"/>
    <col min="14863" max="14866" width="0.81640625" style="59"/>
    <col min="14867" max="14867" width="0.81640625" style="59" customWidth="1"/>
    <col min="14868" max="14870" width="0.81640625" style="59"/>
    <col min="14871" max="14871" width="9.26953125" style="59" bestFit="1" customWidth="1"/>
    <col min="14872" max="14977" width="0.81640625" style="59"/>
    <col min="14978" max="14978" width="4" style="59" customWidth="1"/>
    <col min="14979" max="14987" width="0" style="59" hidden="1" customWidth="1"/>
    <col min="14988" max="15035" width="0.81640625" style="59"/>
    <col min="15036" max="15036" width="0.453125" style="59" customWidth="1"/>
    <col min="15037" max="15037" width="0" style="59" hidden="1" customWidth="1"/>
    <col min="15038" max="15038" width="0.81640625" style="59" customWidth="1"/>
    <col min="15039" max="15044" width="0.81640625" style="59"/>
    <col min="15045" max="15045" width="6.7265625" style="59" customWidth="1"/>
    <col min="15046" max="15057" width="0.81640625" style="59"/>
    <col min="15058" max="15058" width="17.1796875" style="59" customWidth="1"/>
    <col min="15059" max="15110" width="0" style="59" hidden="1" customWidth="1"/>
    <col min="15111" max="15116" width="0.81640625" style="59"/>
    <col min="15117" max="15117" width="1.54296875" style="59" customWidth="1"/>
    <col min="15118" max="15118" width="9.26953125" style="59" bestFit="1" customWidth="1"/>
    <col min="15119" max="15122" width="0.81640625" style="59"/>
    <col min="15123" max="15123" width="0.81640625" style="59" customWidth="1"/>
    <col min="15124" max="15126" width="0.81640625" style="59"/>
    <col min="15127" max="15127" width="9.26953125" style="59" bestFit="1" customWidth="1"/>
    <col min="15128" max="15233" width="0.81640625" style="59"/>
    <col min="15234" max="15234" width="4" style="59" customWidth="1"/>
    <col min="15235" max="15243" width="0" style="59" hidden="1" customWidth="1"/>
    <col min="15244" max="15291" width="0.81640625" style="59"/>
    <col min="15292" max="15292" width="0.453125" style="59" customWidth="1"/>
    <col min="15293" max="15293" width="0" style="59" hidden="1" customWidth="1"/>
    <col min="15294" max="15294" width="0.81640625" style="59" customWidth="1"/>
    <col min="15295" max="15300" width="0.81640625" style="59"/>
    <col min="15301" max="15301" width="6.7265625" style="59" customWidth="1"/>
    <col min="15302" max="15313" width="0.81640625" style="59"/>
    <col min="15314" max="15314" width="17.1796875" style="59" customWidth="1"/>
    <col min="15315" max="15366" width="0" style="59" hidden="1" customWidth="1"/>
    <col min="15367" max="15372" width="0.81640625" style="59"/>
    <col min="15373" max="15373" width="1.54296875" style="59" customWidth="1"/>
    <col min="15374" max="15374" width="9.26953125" style="59" bestFit="1" customWidth="1"/>
    <col min="15375" max="15378" width="0.81640625" style="59"/>
    <col min="15379" max="15379" width="0.81640625" style="59" customWidth="1"/>
    <col min="15380" max="15382" width="0.81640625" style="59"/>
    <col min="15383" max="15383" width="9.26953125" style="59" bestFit="1" customWidth="1"/>
    <col min="15384" max="15489" width="0.81640625" style="59"/>
    <col min="15490" max="15490" width="4" style="59" customWidth="1"/>
    <col min="15491" max="15499" width="0" style="59" hidden="1" customWidth="1"/>
    <col min="15500" max="15547" width="0.81640625" style="59"/>
    <col min="15548" max="15548" width="0.453125" style="59" customWidth="1"/>
    <col min="15549" max="15549" width="0" style="59" hidden="1" customWidth="1"/>
    <col min="15550" max="15550" width="0.81640625" style="59" customWidth="1"/>
    <col min="15551" max="15556" width="0.81640625" style="59"/>
    <col min="15557" max="15557" width="6.7265625" style="59" customWidth="1"/>
    <col min="15558" max="15569" width="0.81640625" style="59"/>
    <col min="15570" max="15570" width="17.1796875" style="59" customWidth="1"/>
    <col min="15571" max="15622" width="0" style="59" hidden="1" customWidth="1"/>
    <col min="15623" max="15628" width="0.81640625" style="59"/>
    <col min="15629" max="15629" width="1.54296875" style="59" customWidth="1"/>
    <col min="15630" max="15630" width="9.26953125" style="59" bestFit="1" customWidth="1"/>
    <col min="15631" max="15634" width="0.81640625" style="59"/>
    <col min="15635" max="15635" width="0.81640625" style="59" customWidth="1"/>
    <col min="15636" max="15638" width="0.81640625" style="59"/>
    <col min="15639" max="15639" width="9.26953125" style="59" bestFit="1" customWidth="1"/>
    <col min="15640" max="15745" width="0.81640625" style="59"/>
    <col min="15746" max="15746" width="4" style="59" customWidth="1"/>
    <col min="15747" max="15755" width="0" style="59" hidden="1" customWidth="1"/>
    <col min="15756" max="15803" width="0.81640625" style="59"/>
    <col min="15804" max="15804" width="0.453125" style="59" customWidth="1"/>
    <col min="15805" max="15805" width="0" style="59" hidden="1" customWidth="1"/>
    <col min="15806" max="15806" width="0.81640625" style="59" customWidth="1"/>
    <col min="15807" max="15812" width="0.81640625" style="59"/>
    <col min="15813" max="15813" width="6.7265625" style="59" customWidth="1"/>
    <col min="15814" max="15825" width="0.81640625" style="59"/>
    <col min="15826" max="15826" width="17.1796875" style="59" customWidth="1"/>
    <col min="15827" max="15878" width="0" style="59" hidden="1" customWidth="1"/>
    <col min="15879" max="15884" width="0.81640625" style="59"/>
    <col min="15885" max="15885" width="1.54296875" style="59" customWidth="1"/>
    <col min="15886" max="15886" width="9.26953125" style="59" bestFit="1" customWidth="1"/>
    <col min="15887" max="15890" width="0.81640625" style="59"/>
    <col min="15891" max="15891" width="0.81640625" style="59" customWidth="1"/>
    <col min="15892" max="15894" width="0.81640625" style="59"/>
    <col min="15895" max="15895" width="9.26953125" style="59" bestFit="1" customWidth="1"/>
    <col min="15896" max="16001" width="0.81640625" style="59"/>
    <col min="16002" max="16002" width="4" style="59" customWidth="1"/>
    <col min="16003" max="16011" width="0" style="59" hidden="1" customWidth="1"/>
    <col min="16012" max="16059" width="0.81640625" style="59"/>
    <col min="16060" max="16060" width="0.453125" style="59" customWidth="1"/>
    <col min="16061" max="16061" width="0" style="59" hidden="1" customWidth="1"/>
    <col min="16062" max="16062" width="0.81640625" style="59" customWidth="1"/>
    <col min="16063" max="16068" width="0.81640625" style="59"/>
    <col min="16069" max="16069" width="6.7265625" style="59" customWidth="1"/>
    <col min="16070" max="16081" width="0.81640625" style="59"/>
    <col min="16082" max="16082" width="17.1796875" style="59" customWidth="1"/>
    <col min="16083" max="16134" width="0" style="59" hidden="1" customWidth="1"/>
    <col min="16135" max="16140" width="0.81640625" style="59"/>
    <col min="16141" max="16141" width="1.54296875" style="59" customWidth="1"/>
    <col min="16142" max="16142" width="9.26953125" style="59" bestFit="1" customWidth="1"/>
    <col min="16143" max="16146" width="0.81640625" style="59"/>
    <col min="16147" max="16147" width="0.81640625" style="59" customWidth="1"/>
    <col min="16148" max="16150" width="0.81640625" style="59"/>
    <col min="16151" max="16151" width="9.26953125" style="59" bestFit="1" customWidth="1"/>
    <col min="16152" max="16384" width="0.81640625" style="59"/>
  </cols>
  <sheetData>
    <row r="1" spans="1:44" s="55" customFormat="1" ht="16" customHeight="1" x14ac:dyDescent="0.55000000000000004">
      <c r="A1" s="51"/>
      <c r="B1" s="51"/>
      <c r="C1" s="51"/>
      <c r="D1" s="51"/>
      <c r="F1" s="51" t="s">
        <v>0</v>
      </c>
      <c r="G1" s="278"/>
      <c r="H1" s="279"/>
      <c r="I1" s="279"/>
      <c r="J1" s="279"/>
      <c r="K1" s="52"/>
      <c r="L1" s="52"/>
      <c r="M1" s="53"/>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4"/>
      <c r="AR1" s="54"/>
    </row>
    <row r="2" spans="1:44" s="55" customFormat="1" ht="15.65" customHeight="1" x14ac:dyDescent="0.55000000000000004">
      <c r="A2" s="51"/>
      <c r="B2" s="51"/>
      <c r="C2" s="51"/>
      <c r="D2" s="51"/>
      <c r="F2" s="51" t="s">
        <v>1</v>
      </c>
      <c r="G2" s="278"/>
      <c r="H2" s="279"/>
      <c r="I2" s="279"/>
      <c r="J2" s="279"/>
      <c r="K2" s="52"/>
      <c r="L2" s="52"/>
      <c r="M2" s="53"/>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4"/>
      <c r="AR2" s="54"/>
    </row>
    <row r="3" spans="1:44" s="55" customFormat="1" ht="14.5" customHeight="1" x14ac:dyDescent="0.55000000000000004">
      <c r="A3" s="51"/>
      <c r="B3" s="51"/>
      <c r="C3" s="51"/>
      <c r="D3" s="51"/>
      <c r="F3" s="51" t="s">
        <v>2</v>
      </c>
      <c r="G3" s="278"/>
      <c r="H3" s="279"/>
      <c r="I3" s="279"/>
      <c r="J3" s="279"/>
      <c r="K3" s="52"/>
      <c r="L3" s="52"/>
      <c r="M3" s="53"/>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4"/>
      <c r="AR3" s="54"/>
    </row>
    <row r="4" spans="1:44" ht="21" customHeight="1" x14ac:dyDescent="0.55000000000000004">
      <c r="A4" s="51"/>
      <c r="B4" s="51"/>
      <c r="C4" s="51"/>
      <c r="D4" s="51"/>
      <c r="E4" s="51"/>
      <c r="F4" s="51"/>
    </row>
    <row r="5" spans="1:44" s="51" customFormat="1" ht="14.25" customHeight="1" x14ac:dyDescent="0.55000000000000004">
      <c r="G5" s="278"/>
      <c r="H5" s="281"/>
      <c r="I5" s="281"/>
      <c r="J5" s="281"/>
      <c r="K5" s="60"/>
      <c r="L5" s="60"/>
      <c r="M5" s="61"/>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2"/>
      <c r="AR5" s="62"/>
    </row>
    <row r="6" spans="1:44" s="51" customFormat="1" ht="14.25" customHeight="1" x14ac:dyDescent="0.55000000000000004">
      <c r="G6" s="278"/>
      <c r="H6" s="281"/>
      <c r="I6" s="281"/>
      <c r="J6" s="281"/>
      <c r="K6" s="60"/>
      <c r="L6" s="60"/>
      <c r="M6" s="61"/>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2"/>
      <c r="AR6" s="62"/>
    </row>
    <row r="7" spans="1:44" s="51" customFormat="1" ht="14.25" customHeight="1" x14ac:dyDescent="0.55000000000000004">
      <c r="A7" s="339" t="s">
        <v>3</v>
      </c>
      <c r="B7" s="339"/>
      <c r="C7" s="339"/>
      <c r="D7" s="339"/>
      <c r="E7" s="339"/>
      <c r="F7" s="339"/>
      <c r="G7" s="278"/>
      <c r="H7" s="281"/>
      <c r="I7" s="281"/>
      <c r="J7" s="281"/>
      <c r="K7" s="60"/>
      <c r="L7" s="60"/>
      <c r="M7" s="61"/>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2"/>
      <c r="AR7" s="62"/>
    </row>
    <row r="8" spans="1:44" s="51" customFormat="1" ht="14.25" customHeight="1" x14ac:dyDescent="0.55000000000000004">
      <c r="A8" s="339" t="s">
        <v>4</v>
      </c>
      <c r="B8" s="339"/>
      <c r="C8" s="339"/>
      <c r="D8" s="339"/>
      <c r="E8" s="339"/>
      <c r="F8" s="339"/>
      <c r="G8" s="278"/>
      <c r="H8" s="281"/>
      <c r="I8" s="281"/>
      <c r="J8" s="281"/>
      <c r="K8" s="60"/>
      <c r="L8" s="60"/>
      <c r="M8" s="61"/>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2"/>
      <c r="AR8" s="62"/>
    </row>
    <row r="9" spans="1:44" s="51" customFormat="1" ht="14.25" customHeight="1" x14ac:dyDescent="0.55000000000000004">
      <c r="A9" s="339" t="s">
        <v>5</v>
      </c>
      <c r="B9" s="339"/>
      <c r="C9" s="339"/>
      <c r="D9" s="339"/>
      <c r="E9" s="339"/>
      <c r="F9" s="339"/>
      <c r="G9" s="278"/>
      <c r="H9" s="281"/>
      <c r="I9" s="281"/>
      <c r="J9" s="281"/>
      <c r="K9" s="60"/>
      <c r="L9" s="60"/>
      <c r="M9" s="61"/>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2"/>
      <c r="AR9" s="62"/>
    </row>
    <row r="10" spans="1:44" s="51" customFormat="1" ht="14.25" customHeight="1" x14ac:dyDescent="0.55000000000000004">
      <c r="A10" s="339" t="s">
        <v>6</v>
      </c>
      <c r="B10" s="339"/>
      <c r="C10" s="339"/>
      <c r="D10" s="339"/>
      <c r="E10" s="339"/>
      <c r="F10" s="339"/>
      <c r="G10" s="278"/>
      <c r="H10" s="281"/>
      <c r="I10" s="281"/>
      <c r="J10" s="281"/>
      <c r="K10" s="60"/>
      <c r="L10" s="60"/>
      <c r="M10" s="61"/>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2"/>
      <c r="AR10" s="62"/>
    </row>
    <row r="11" spans="1:44" s="51" customFormat="1" ht="14.25" customHeight="1" x14ac:dyDescent="0.55000000000000004">
      <c r="A11" s="63"/>
      <c r="B11" s="63"/>
      <c r="C11" s="63"/>
      <c r="D11" s="63"/>
      <c r="E11" s="63"/>
      <c r="F11" s="63"/>
      <c r="G11" s="278"/>
      <c r="H11" s="281"/>
      <c r="I11" s="281"/>
      <c r="J11" s="281"/>
      <c r="K11" s="60"/>
      <c r="L11" s="60"/>
      <c r="M11" s="61"/>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2"/>
      <c r="AR11" s="62"/>
    </row>
    <row r="12" spans="1:44" ht="21" customHeight="1" x14ac:dyDescent="0.55000000000000004">
      <c r="A12" s="64" t="s">
        <v>190</v>
      </c>
      <c r="B12" s="63"/>
      <c r="C12" s="63"/>
      <c r="D12" s="63"/>
      <c r="E12" s="63"/>
      <c r="F12" s="63"/>
    </row>
    <row r="13" spans="1:44" ht="18" customHeight="1" x14ac:dyDescent="0.55000000000000004">
      <c r="A13" s="65" t="s">
        <v>191</v>
      </c>
      <c r="B13" s="66" t="s">
        <v>192</v>
      </c>
      <c r="C13" s="51"/>
      <c r="D13" s="67"/>
      <c r="E13" s="67"/>
      <c r="F13" s="67"/>
    </row>
    <row r="14" spans="1:44" ht="19" customHeight="1" x14ac:dyDescent="0.55000000000000004">
      <c r="A14" s="65" t="s">
        <v>193</v>
      </c>
      <c r="B14" s="68" t="s">
        <v>194</v>
      </c>
      <c r="C14" s="51"/>
      <c r="D14" s="67"/>
      <c r="E14" s="67"/>
      <c r="F14" s="67"/>
    </row>
    <row r="15" spans="1:44" ht="17.149999999999999" customHeight="1" x14ac:dyDescent="0.55000000000000004">
      <c r="A15" s="65" t="s">
        <v>195</v>
      </c>
      <c r="B15" s="51"/>
      <c r="C15" s="67" t="s">
        <v>196</v>
      </c>
      <c r="D15" s="67"/>
      <c r="E15" s="67"/>
      <c r="F15" s="67"/>
    </row>
    <row r="16" spans="1:44" ht="13.5" customHeight="1" x14ac:dyDescent="0.55000000000000004">
      <c r="A16" s="67"/>
      <c r="B16" s="67"/>
      <c r="C16" s="67"/>
      <c r="D16" s="67"/>
      <c r="E16" s="67"/>
      <c r="F16" s="67"/>
    </row>
    <row r="17" spans="1:44" s="74" customFormat="1" x14ac:dyDescent="0.55000000000000004">
      <c r="A17" s="340" t="s">
        <v>11</v>
      </c>
      <c r="B17" s="342" t="s">
        <v>12</v>
      </c>
      <c r="C17" s="69" t="s">
        <v>197</v>
      </c>
      <c r="D17" s="343" t="s">
        <v>198</v>
      </c>
      <c r="E17" s="344"/>
      <c r="F17" s="340" t="s">
        <v>14</v>
      </c>
      <c r="G17" s="278"/>
      <c r="H17" s="93"/>
      <c r="I17" s="93"/>
      <c r="J17" s="93"/>
      <c r="K17" s="70"/>
      <c r="L17" s="70"/>
      <c r="M17" s="71"/>
      <c r="N17" s="72"/>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3"/>
      <c r="AR17" s="73"/>
    </row>
    <row r="18" spans="1:44" s="74" customFormat="1" x14ac:dyDescent="0.55000000000000004">
      <c r="A18" s="341"/>
      <c r="B18" s="342"/>
      <c r="C18" s="75"/>
      <c r="D18" s="75" t="s">
        <v>15</v>
      </c>
      <c r="E18" s="75" t="s">
        <v>16</v>
      </c>
      <c r="F18" s="341"/>
      <c r="G18" s="278"/>
      <c r="H18" s="93"/>
      <c r="I18" s="93"/>
      <c r="J18" s="93"/>
      <c r="K18" s="70"/>
      <c r="L18" s="70"/>
      <c r="M18" s="71"/>
      <c r="N18" s="76"/>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3"/>
      <c r="AR18" s="73"/>
    </row>
    <row r="19" spans="1:44" s="74" customFormat="1" ht="18" customHeight="1" x14ac:dyDescent="0.55000000000000004">
      <c r="A19" s="77" t="s">
        <v>17</v>
      </c>
      <c r="B19" s="78" t="s">
        <v>18</v>
      </c>
      <c r="C19" s="79" t="s">
        <v>19</v>
      </c>
      <c r="D19" s="79" t="s">
        <v>19</v>
      </c>
      <c r="E19" s="75" t="s">
        <v>19</v>
      </c>
      <c r="F19" s="69" t="s">
        <v>19</v>
      </c>
      <c r="G19" s="278"/>
      <c r="H19" s="93"/>
      <c r="I19" s="93"/>
      <c r="J19" s="93"/>
      <c r="K19" s="70"/>
      <c r="L19" s="70"/>
      <c r="M19" s="71"/>
      <c r="N19" s="76"/>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3"/>
      <c r="AR19" s="73"/>
    </row>
    <row r="20" spans="1:44" s="74" customFormat="1" ht="18" customHeight="1" x14ac:dyDescent="0.55000000000000004">
      <c r="A20" s="80" t="s">
        <v>20</v>
      </c>
      <c r="B20" s="78" t="s">
        <v>21</v>
      </c>
      <c r="C20" s="79" t="s">
        <v>22</v>
      </c>
      <c r="D20" s="81">
        <f>D21+D49+D63</f>
        <v>744428.29</v>
      </c>
      <c r="E20" s="81">
        <f>E21+E49+E63</f>
        <v>821102.84079999954</v>
      </c>
      <c r="F20" s="82"/>
      <c r="G20" s="282"/>
      <c r="H20" s="283"/>
      <c r="I20" s="283"/>
      <c r="J20" s="283"/>
      <c r="K20" s="72"/>
      <c r="L20" s="72"/>
      <c r="M20" s="71"/>
      <c r="N20" s="76"/>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3"/>
      <c r="AR20" s="73"/>
    </row>
    <row r="21" spans="1:44" s="74" customFormat="1" ht="18" customHeight="1" x14ac:dyDescent="0.55000000000000004">
      <c r="A21" s="80" t="s">
        <v>23</v>
      </c>
      <c r="B21" s="78" t="s">
        <v>24</v>
      </c>
      <c r="C21" s="79" t="s">
        <v>22</v>
      </c>
      <c r="D21" s="81">
        <f>D22+D27+D29+D47+D48</f>
        <v>483369.29</v>
      </c>
      <c r="E21" s="81">
        <f>E22+E27+E29+E47+E48</f>
        <v>421829.57473440014</v>
      </c>
      <c r="F21" s="83"/>
      <c r="G21" s="282"/>
      <c r="H21" s="93"/>
      <c r="I21" s="93"/>
      <c r="J21" s="93"/>
      <c r="K21" s="70"/>
      <c r="L21" s="70"/>
      <c r="M21" s="71"/>
      <c r="N21" s="84"/>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3"/>
      <c r="AR21" s="73"/>
    </row>
    <row r="22" spans="1:44" s="74" customFormat="1" ht="18" customHeight="1" x14ac:dyDescent="0.55000000000000004">
      <c r="A22" s="80" t="s">
        <v>25</v>
      </c>
      <c r="B22" s="78" t="s">
        <v>26</v>
      </c>
      <c r="C22" s="79" t="s">
        <v>22</v>
      </c>
      <c r="D22" s="85">
        <f>D23+D25</f>
        <v>48724.92</v>
      </c>
      <c r="E22" s="85">
        <f>E23+E25+E24</f>
        <v>97889.595050098069</v>
      </c>
      <c r="F22" s="83"/>
      <c r="G22" s="282"/>
      <c r="H22" s="93"/>
      <c r="I22" s="93"/>
      <c r="J22" s="93"/>
      <c r="K22" s="70"/>
      <c r="L22" s="70"/>
      <c r="M22" s="71"/>
      <c r="N22" s="76"/>
      <c r="O22" s="70"/>
      <c r="P22" s="70"/>
      <c r="Q22" s="70"/>
      <c r="R22" s="86"/>
      <c r="S22" s="86"/>
      <c r="T22" s="86"/>
      <c r="U22" s="70"/>
      <c r="V22" s="70"/>
      <c r="W22" s="70"/>
      <c r="X22" s="70"/>
      <c r="Y22" s="70"/>
      <c r="Z22" s="70"/>
      <c r="AA22" s="70"/>
      <c r="AB22" s="70"/>
      <c r="AC22" s="70"/>
      <c r="AD22" s="70"/>
      <c r="AE22" s="70"/>
      <c r="AF22" s="70"/>
      <c r="AG22" s="70"/>
      <c r="AH22" s="70"/>
      <c r="AI22" s="70"/>
      <c r="AJ22" s="70"/>
      <c r="AK22" s="70"/>
      <c r="AL22" s="70"/>
      <c r="AM22" s="70"/>
      <c r="AN22" s="70"/>
      <c r="AO22" s="70"/>
      <c r="AP22" s="70"/>
      <c r="AQ22" s="73"/>
      <c r="AR22" s="73"/>
    </row>
    <row r="23" spans="1:44" s="74" customFormat="1" ht="31" x14ac:dyDescent="0.55000000000000004">
      <c r="A23" s="80" t="s">
        <v>27</v>
      </c>
      <c r="B23" s="78" t="s">
        <v>28</v>
      </c>
      <c r="C23" s="79" t="s">
        <v>22</v>
      </c>
      <c r="D23" s="81">
        <v>31817.62</v>
      </c>
      <c r="E23" s="87">
        <f>72443.1254250951-E24</f>
        <v>27638.125425095102</v>
      </c>
      <c r="F23" s="83"/>
      <c r="G23" s="282"/>
      <c r="H23" s="93"/>
      <c r="I23" s="93"/>
      <c r="J23" s="93"/>
      <c r="K23" s="70"/>
      <c r="L23" s="70"/>
      <c r="M23" s="71"/>
      <c r="N23" s="76"/>
      <c r="O23" s="70"/>
      <c r="P23" s="70"/>
      <c r="Q23" s="70"/>
      <c r="R23" s="86"/>
      <c r="S23" s="86"/>
      <c r="T23" s="86"/>
      <c r="U23" s="70"/>
      <c r="V23" s="70"/>
      <c r="W23" s="70"/>
      <c r="X23" s="70"/>
      <c r="Y23" s="70"/>
      <c r="Z23" s="70"/>
      <c r="AA23" s="70"/>
      <c r="AB23" s="70"/>
      <c r="AC23" s="70"/>
      <c r="AD23" s="70"/>
      <c r="AE23" s="70"/>
      <c r="AF23" s="70"/>
      <c r="AG23" s="70"/>
      <c r="AH23" s="70"/>
      <c r="AI23" s="70"/>
      <c r="AJ23" s="70"/>
      <c r="AK23" s="70"/>
      <c r="AL23" s="70"/>
      <c r="AM23" s="70"/>
      <c r="AN23" s="70"/>
      <c r="AO23" s="70"/>
      <c r="AP23" s="70"/>
      <c r="AQ23" s="73"/>
      <c r="AR23" s="73"/>
    </row>
    <row r="24" spans="1:44" s="74" customFormat="1" ht="31" x14ac:dyDescent="0.55000000000000004">
      <c r="A24" s="80" t="s">
        <v>29</v>
      </c>
      <c r="B24" s="78" t="s">
        <v>30</v>
      </c>
      <c r="C24" s="79" t="s">
        <v>22</v>
      </c>
      <c r="D24" s="285" t="s">
        <v>31</v>
      </c>
      <c r="E24" s="87">
        <v>44805</v>
      </c>
      <c r="F24" s="89" t="s">
        <v>435</v>
      </c>
      <c r="G24" s="282"/>
      <c r="H24" s="93"/>
      <c r="I24" s="93"/>
      <c r="J24" s="93"/>
      <c r="K24" s="70"/>
      <c r="L24" s="70"/>
      <c r="M24" s="71"/>
      <c r="N24" s="76"/>
      <c r="O24" s="90"/>
      <c r="P24" s="70"/>
      <c r="Q24" s="70"/>
      <c r="R24" s="86"/>
      <c r="S24" s="86"/>
      <c r="T24" s="86"/>
      <c r="U24" s="70"/>
      <c r="V24" s="70"/>
      <c r="W24" s="70"/>
      <c r="X24" s="70"/>
      <c r="Y24" s="70"/>
      <c r="Z24" s="70"/>
      <c r="AA24" s="70"/>
      <c r="AB24" s="70"/>
      <c r="AC24" s="70"/>
      <c r="AD24" s="70"/>
      <c r="AE24" s="70"/>
      <c r="AF24" s="70"/>
      <c r="AG24" s="70"/>
      <c r="AH24" s="70"/>
      <c r="AI24" s="70"/>
      <c r="AJ24" s="70"/>
      <c r="AK24" s="70"/>
      <c r="AL24" s="70"/>
      <c r="AM24" s="70"/>
      <c r="AN24" s="70"/>
      <c r="AO24" s="70"/>
      <c r="AP24" s="70"/>
      <c r="AQ24" s="73"/>
      <c r="AR24" s="73"/>
    </row>
    <row r="25" spans="1:44" s="74" customFormat="1" ht="46.5" x14ac:dyDescent="0.55000000000000004">
      <c r="A25" s="80" t="s">
        <v>33</v>
      </c>
      <c r="B25" s="78" t="s">
        <v>34</v>
      </c>
      <c r="C25" s="79" t="s">
        <v>22</v>
      </c>
      <c r="D25" s="285">
        <v>16907.3</v>
      </c>
      <c r="E25" s="87">
        <v>25446.46962500297</v>
      </c>
      <c r="F25" s="89" t="s">
        <v>482</v>
      </c>
      <c r="G25" s="282"/>
      <c r="H25" s="93"/>
      <c r="I25" s="93"/>
      <c r="J25" s="93"/>
      <c r="K25" s="70"/>
      <c r="L25" s="70"/>
      <c r="M25" s="71"/>
      <c r="N25" s="72"/>
      <c r="O25" s="90"/>
      <c r="P25" s="70"/>
      <c r="Q25" s="70"/>
      <c r="R25" s="86"/>
      <c r="S25" s="86"/>
      <c r="T25" s="86"/>
      <c r="U25" s="70"/>
      <c r="V25" s="70"/>
      <c r="W25" s="70"/>
      <c r="X25" s="70"/>
      <c r="Y25" s="70"/>
      <c r="Z25" s="70"/>
      <c r="AA25" s="70"/>
      <c r="AB25" s="70"/>
      <c r="AC25" s="70"/>
      <c r="AD25" s="70"/>
      <c r="AE25" s="70"/>
      <c r="AF25" s="70"/>
      <c r="AG25" s="70"/>
      <c r="AH25" s="70"/>
      <c r="AI25" s="70"/>
      <c r="AJ25" s="70"/>
      <c r="AK25" s="70"/>
      <c r="AL25" s="70"/>
      <c r="AM25" s="70"/>
      <c r="AN25" s="70"/>
      <c r="AO25" s="70"/>
      <c r="AP25" s="70"/>
      <c r="AQ25" s="73"/>
      <c r="AR25" s="73"/>
    </row>
    <row r="26" spans="1:44" s="74" customFormat="1" ht="27.65" customHeight="1" x14ac:dyDescent="0.55000000000000004">
      <c r="A26" s="80" t="s">
        <v>36</v>
      </c>
      <c r="B26" s="78" t="s">
        <v>37</v>
      </c>
      <c r="C26" s="79" t="s">
        <v>22</v>
      </c>
      <c r="D26" s="285">
        <v>0</v>
      </c>
      <c r="E26" s="87">
        <v>2952</v>
      </c>
      <c r="F26" s="89" t="s">
        <v>435</v>
      </c>
      <c r="G26" s="282"/>
      <c r="H26" s="93"/>
      <c r="I26" s="93"/>
      <c r="J26" s="93"/>
      <c r="K26" s="70"/>
      <c r="L26" s="70"/>
      <c r="M26" s="71"/>
      <c r="N26" s="72"/>
      <c r="O26" s="90"/>
      <c r="P26" s="70"/>
      <c r="Q26" s="70"/>
      <c r="R26" s="86"/>
      <c r="S26" s="86"/>
      <c r="T26" s="86"/>
      <c r="U26" s="70"/>
      <c r="V26" s="70"/>
      <c r="W26" s="70"/>
      <c r="X26" s="70"/>
      <c r="Y26" s="70"/>
      <c r="Z26" s="70"/>
      <c r="AA26" s="70"/>
      <c r="AB26" s="70"/>
      <c r="AC26" s="70"/>
      <c r="AD26" s="70"/>
      <c r="AE26" s="70"/>
      <c r="AF26" s="70"/>
      <c r="AG26" s="70"/>
      <c r="AH26" s="70"/>
      <c r="AI26" s="70"/>
      <c r="AJ26" s="70"/>
      <c r="AK26" s="70"/>
      <c r="AL26" s="70"/>
      <c r="AM26" s="70"/>
      <c r="AN26" s="70"/>
      <c r="AO26" s="70"/>
      <c r="AP26" s="70"/>
      <c r="AQ26" s="73"/>
      <c r="AR26" s="73"/>
    </row>
    <row r="27" spans="1:44" s="74" customFormat="1" x14ac:dyDescent="0.55000000000000004">
      <c r="A27" s="80" t="s">
        <v>38</v>
      </c>
      <c r="B27" s="78" t="s">
        <v>39</v>
      </c>
      <c r="C27" s="79" t="s">
        <v>22</v>
      </c>
      <c r="D27" s="285">
        <v>307552</v>
      </c>
      <c r="E27" s="87">
        <v>270593.44661921816</v>
      </c>
      <c r="F27" s="89"/>
      <c r="G27" s="282"/>
      <c r="H27" s="93"/>
      <c r="I27" s="93"/>
      <c r="J27" s="93"/>
      <c r="K27" s="70"/>
      <c r="L27" s="70"/>
      <c r="M27" s="71"/>
      <c r="N27" s="72"/>
      <c r="O27" s="90"/>
      <c r="P27" s="70"/>
      <c r="Q27" s="70"/>
      <c r="R27" s="86"/>
      <c r="S27" s="86"/>
      <c r="T27" s="86"/>
      <c r="U27" s="70"/>
      <c r="V27" s="70"/>
      <c r="W27" s="70"/>
      <c r="X27" s="70"/>
      <c r="Y27" s="70"/>
      <c r="Z27" s="70"/>
      <c r="AA27" s="70"/>
      <c r="AB27" s="70"/>
      <c r="AC27" s="70"/>
      <c r="AD27" s="70"/>
      <c r="AE27" s="70"/>
      <c r="AF27" s="70"/>
      <c r="AG27" s="70"/>
      <c r="AH27" s="70"/>
      <c r="AI27" s="70"/>
      <c r="AJ27" s="70"/>
      <c r="AK27" s="70"/>
      <c r="AL27" s="70"/>
      <c r="AM27" s="70"/>
      <c r="AN27" s="70"/>
      <c r="AO27" s="70"/>
      <c r="AP27" s="70"/>
      <c r="AQ27" s="73"/>
      <c r="AR27" s="73"/>
    </row>
    <row r="28" spans="1:44" s="74" customFormat="1" ht="31" x14ac:dyDescent="0.55000000000000004">
      <c r="A28" s="80" t="s">
        <v>41</v>
      </c>
      <c r="B28" s="78" t="s">
        <v>37</v>
      </c>
      <c r="C28" s="79" t="s">
        <v>22</v>
      </c>
      <c r="D28" s="285" t="s">
        <v>31</v>
      </c>
      <c r="E28" s="286">
        <v>27760.789999999997</v>
      </c>
      <c r="F28" s="89" t="s">
        <v>435</v>
      </c>
      <c r="G28" s="282"/>
      <c r="H28" s="93"/>
      <c r="I28" s="93"/>
      <c r="J28" s="93"/>
      <c r="K28" s="70"/>
      <c r="L28" s="70"/>
      <c r="M28" s="71"/>
      <c r="N28" s="92"/>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3"/>
      <c r="AR28" s="73"/>
    </row>
    <row r="29" spans="1:44" s="74" customFormat="1" ht="18" customHeight="1" x14ac:dyDescent="0.55000000000000004">
      <c r="A29" s="80" t="s">
        <v>42</v>
      </c>
      <c r="B29" s="78" t="s">
        <v>43</v>
      </c>
      <c r="C29" s="79" t="s">
        <v>22</v>
      </c>
      <c r="D29" s="285">
        <f>D30+D31+D32</f>
        <v>127092.37</v>
      </c>
      <c r="E29" s="285">
        <v>53346.533065083902</v>
      </c>
      <c r="F29" s="89"/>
      <c r="G29" s="282"/>
      <c r="H29" s="93"/>
      <c r="I29" s="93"/>
      <c r="J29" s="93"/>
      <c r="K29" s="70"/>
      <c r="L29" s="70"/>
      <c r="M29" s="71"/>
      <c r="N29" s="92"/>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3"/>
      <c r="AR29" s="73"/>
    </row>
    <row r="30" spans="1:44" s="74" customFormat="1" ht="31" x14ac:dyDescent="0.55000000000000004">
      <c r="A30" s="80" t="s">
        <v>44</v>
      </c>
      <c r="B30" s="78" t="s">
        <v>45</v>
      </c>
      <c r="C30" s="79" t="s">
        <v>22</v>
      </c>
      <c r="D30" s="285">
        <v>0</v>
      </c>
      <c r="E30" s="87">
        <v>0</v>
      </c>
      <c r="F30" s="89"/>
      <c r="G30" s="282"/>
      <c r="H30" s="93"/>
      <c r="I30" s="93"/>
      <c r="J30" s="93"/>
      <c r="K30" s="70"/>
      <c r="L30" s="70"/>
      <c r="M30" s="71"/>
      <c r="N30" s="92"/>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3"/>
      <c r="AR30" s="73"/>
    </row>
    <row r="31" spans="1:44" s="74" customFormat="1" ht="31" x14ac:dyDescent="0.55000000000000004">
      <c r="A31" s="80" t="s">
        <v>46</v>
      </c>
      <c r="B31" s="78" t="s">
        <v>47</v>
      </c>
      <c r="C31" s="79" t="s">
        <v>22</v>
      </c>
      <c r="D31" s="285">
        <v>107.01</v>
      </c>
      <c r="E31" s="87">
        <v>1669.4457747029278</v>
      </c>
      <c r="F31" s="287" t="s">
        <v>199</v>
      </c>
      <c r="G31" s="282"/>
      <c r="H31" s="93"/>
      <c r="I31" s="93"/>
      <c r="J31" s="93"/>
      <c r="K31" s="70"/>
      <c r="L31" s="70"/>
      <c r="M31" s="71"/>
      <c r="N31" s="92"/>
      <c r="O31" s="70"/>
      <c r="P31" s="70"/>
      <c r="Q31" s="70"/>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row>
    <row r="32" spans="1:44" s="94" customFormat="1" ht="18" customHeight="1" x14ac:dyDescent="0.55000000000000004">
      <c r="A32" s="80" t="s">
        <v>48</v>
      </c>
      <c r="B32" s="78" t="s">
        <v>49</v>
      </c>
      <c r="C32" s="79" t="s">
        <v>22</v>
      </c>
      <c r="D32" s="285">
        <f>D33+D34+D35+D36+D37+D38+D39+D40+D41+D42+D43+D44+D45+D47+D48+D46</f>
        <v>126985.36</v>
      </c>
      <c r="E32" s="285">
        <f>E33+E34+E35+E36+E37+E38+E39+E40+E41+E42+E43+E44+E45+E47+E48+E46</f>
        <v>51677.087290380972</v>
      </c>
      <c r="F32" s="89"/>
      <c r="G32" s="282"/>
      <c r="H32" s="93"/>
      <c r="I32" s="93"/>
      <c r="J32" s="93"/>
      <c r="K32" s="70"/>
      <c r="L32" s="70"/>
      <c r="M32" s="71"/>
      <c r="N32" s="92"/>
      <c r="O32" s="70"/>
      <c r="P32" s="70"/>
      <c r="Q32" s="70"/>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row>
    <row r="33" spans="1:44" s="94" customFormat="1" ht="18" customHeight="1" x14ac:dyDescent="0.55000000000000004">
      <c r="A33" s="80" t="s">
        <v>50</v>
      </c>
      <c r="B33" s="78" t="s">
        <v>200</v>
      </c>
      <c r="C33" s="79" t="s">
        <v>22</v>
      </c>
      <c r="D33" s="285">
        <v>5873.41</v>
      </c>
      <c r="E33" s="87">
        <v>6493.1605023522934</v>
      </c>
      <c r="F33" s="89"/>
      <c r="G33" s="282"/>
      <c r="H33" s="93"/>
      <c r="I33" s="93"/>
      <c r="J33" s="93"/>
      <c r="K33" s="93"/>
      <c r="L33" s="93"/>
      <c r="M33" s="71"/>
      <c r="N33" s="95"/>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row>
    <row r="34" spans="1:44" s="94" customFormat="1" ht="31" x14ac:dyDescent="0.55000000000000004">
      <c r="A34" s="80" t="s">
        <v>53</v>
      </c>
      <c r="B34" s="78" t="s">
        <v>201</v>
      </c>
      <c r="C34" s="79" t="s">
        <v>22</v>
      </c>
      <c r="D34" s="285">
        <v>5713</v>
      </c>
      <c r="E34" s="87">
        <v>6048.0112521014362</v>
      </c>
      <c r="F34" s="89"/>
      <c r="G34" s="282"/>
      <c r="H34" s="93"/>
      <c r="I34" s="93"/>
      <c r="J34" s="93"/>
      <c r="K34" s="93"/>
      <c r="L34" s="93"/>
      <c r="M34" s="71"/>
      <c r="N34" s="95"/>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row>
    <row r="35" spans="1:44" s="94" customFormat="1" ht="48.65" customHeight="1" x14ac:dyDescent="0.55000000000000004">
      <c r="A35" s="80" t="s">
        <v>56</v>
      </c>
      <c r="B35" s="78" t="s">
        <v>202</v>
      </c>
      <c r="C35" s="79" t="s">
        <v>22</v>
      </c>
      <c r="D35" s="285">
        <v>6221.66</v>
      </c>
      <c r="E35" s="87">
        <v>8124.4047991520865</v>
      </c>
      <c r="F35" s="82" t="s">
        <v>483</v>
      </c>
      <c r="G35" s="282"/>
      <c r="H35" s="93"/>
      <c r="I35" s="93"/>
      <c r="J35" s="93"/>
      <c r="K35" s="93"/>
      <c r="L35" s="93"/>
      <c r="M35" s="71"/>
      <c r="N35" s="95"/>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row>
    <row r="36" spans="1:44" s="94" customFormat="1" ht="18" customHeight="1" x14ac:dyDescent="0.55000000000000004">
      <c r="A36" s="80" t="s">
        <v>59</v>
      </c>
      <c r="B36" s="78" t="s">
        <v>203</v>
      </c>
      <c r="C36" s="79" t="s">
        <v>22</v>
      </c>
      <c r="D36" s="285">
        <v>1007.55</v>
      </c>
      <c r="E36" s="87">
        <v>893.83266182199213</v>
      </c>
      <c r="F36" s="89"/>
      <c r="G36" s="282"/>
      <c r="H36" s="93"/>
      <c r="I36" s="93"/>
      <c r="J36" s="93"/>
      <c r="K36" s="93"/>
      <c r="L36" s="93"/>
      <c r="M36" s="71"/>
      <c r="N36" s="95"/>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row>
    <row r="37" spans="1:44" s="94" customFormat="1" ht="46.5" customHeight="1" x14ac:dyDescent="0.55000000000000004">
      <c r="A37" s="80" t="s">
        <v>62</v>
      </c>
      <c r="B37" s="78" t="s">
        <v>204</v>
      </c>
      <c r="C37" s="79" t="s">
        <v>22</v>
      </c>
      <c r="D37" s="285">
        <v>725.71</v>
      </c>
      <c r="E37" s="87">
        <v>1642.3160275064515</v>
      </c>
      <c r="F37" s="89" t="s">
        <v>484</v>
      </c>
      <c r="G37" s="282"/>
      <c r="H37" s="93"/>
      <c r="I37" s="93"/>
      <c r="J37" s="93"/>
      <c r="K37" s="93"/>
      <c r="L37" s="93"/>
      <c r="M37" s="71"/>
      <c r="N37" s="95"/>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row>
    <row r="38" spans="1:44" s="94" customFormat="1" ht="62" x14ac:dyDescent="0.55000000000000004">
      <c r="A38" s="80" t="s">
        <v>65</v>
      </c>
      <c r="B38" s="78" t="s">
        <v>205</v>
      </c>
      <c r="C38" s="79" t="s">
        <v>22</v>
      </c>
      <c r="D38" s="285">
        <v>6678.03</v>
      </c>
      <c r="E38" s="87">
        <v>11982.441480376036</v>
      </c>
      <c r="F38" s="89" t="s">
        <v>436</v>
      </c>
      <c r="G38" s="282"/>
      <c r="H38" s="93"/>
      <c r="I38" s="93"/>
      <c r="J38" s="93"/>
      <c r="K38" s="93"/>
      <c r="L38" s="93"/>
      <c r="M38" s="71"/>
      <c r="N38" s="95"/>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row>
    <row r="39" spans="1:44" s="94" customFormat="1" ht="18" customHeight="1" x14ac:dyDescent="0.55000000000000004">
      <c r="A39" s="80" t="s">
        <v>68</v>
      </c>
      <c r="B39" s="78" t="s">
        <v>206</v>
      </c>
      <c r="C39" s="79" t="s">
        <v>22</v>
      </c>
      <c r="D39" s="285">
        <v>1513.38</v>
      </c>
      <c r="E39" s="87">
        <v>2198.9307068428734</v>
      </c>
      <c r="F39" s="89" t="s">
        <v>207</v>
      </c>
      <c r="G39" s="282"/>
      <c r="H39" s="93"/>
      <c r="I39" s="93"/>
      <c r="J39" s="93"/>
      <c r="K39" s="93"/>
      <c r="L39" s="93"/>
      <c r="M39" s="71"/>
      <c r="N39" s="95"/>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row>
    <row r="40" spans="1:44" s="94" customFormat="1" ht="31" x14ac:dyDescent="0.55000000000000004">
      <c r="A40" s="80" t="s">
        <v>208</v>
      </c>
      <c r="B40" s="78" t="s">
        <v>209</v>
      </c>
      <c r="C40" s="79" t="s">
        <v>22</v>
      </c>
      <c r="D40" s="285">
        <v>1223.1099999999999</v>
      </c>
      <c r="E40" s="87">
        <v>1743.9444249371372</v>
      </c>
      <c r="F40" s="89" t="s">
        <v>210</v>
      </c>
      <c r="G40" s="282"/>
      <c r="H40" s="93"/>
      <c r="I40" s="93"/>
      <c r="J40" s="93"/>
      <c r="K40" s="93"/>
      <c r="L40" s="93"/>
      <c r="M40" s="71"/>
      <c r="N40" s="95"/>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row>
    <row r="41" spans="1:44" s="94" customFormat="1" ht="18" customHeight="1" x14ac:dyDescent="0.55000000000000004">
      <c r="A41" s="80" t="s">
        <v>211</v>
      </c>
      <c r="B41" s="78" t="s">
        <v>66</v>
      </c>
      <c r="C41" s="79" t="s">
        <v>22</v>
      </c>
      <c r="D41" s="285">
        <v>2861</v>
      </c>
      <c r="E41" s="87">
        <v>2456.7326147379822</v>
      </c>
      <c r="F41" s="89"/>
      <c r="G41" s="282"/>
      <c r="H41" s="93"/>
      <c r="I41" s="93"/>
      <c r="J41" s="93"/>
      <c r="K41" s="93"/>
      <c r="L41" s="93"/>
      <c r="M41" s="71"/>
      <c r="N41" s="95"/>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row>
    <row r="42" spans="1:44" s="94" customFormat="1" x14ac:dyDescent="0.55000000000000004">
      <c r="A42" s="80" t="s">
        <v>212</v>
      </c>
      <c r="B42" s="78" t="s">
        <v>213</v>
      </c>
      <c r="C42" s="79" t="s">
        <v>22</v>
      </c>
      <c r="D42" s="285">
        <v>0</v>
      </c>
      <c r="E42" s="87">
        <v>727.59055783862334</v>
      </c>
      <c r="F42" s="89" t="s">
        <v>214</v>
      </c>
      <c r="G42" s="282"/>
      <c r="H42" s="93"/>
      <c r="I42" s="93"/>
      <c r="J42" s="93"/>
      <c r="K42" s="93"/>
      <c r="L42" s="93"/>
      <c r="M42" s="71"/>
      <c r="N42" s="95"/>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row>
    <row r="43" spans="1:44" s="94" customFormat="1" ht="31" x14ac:dyDescent="0.55000000000000004">
      <c r="A43" s="80" t="s">
        <v>215</v>
      </c>
      <c r="B43" s="78" t="s">
        <v>216</v>
      </c>
      <c r="C43" s="79" t="s">
        <v>22</v>
      </c>
      <c r="D43" s="285">
        <v>20115</v>
      </c>
      <c r="E43" s="87">
        <v>11779.887346187767</v>
      </c>
      <c r="F43" s="89" t="s">
        <v>437</v>
      </c>
      <c r="G43" s="282"/>
      <c r="H43" s="93"/>
      <c r="I43" s="93"/>
      <c r="J43" s="93"/>
      <c r="K43" s="93"/>
      <c r="L43" s="93"/>
      <c r="M43" s="71"/>
      <c r="N43" s="95"/>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row>
    <row r="44" spans="1:44" s="94" customFormat="1" ht="18" customHeight="1" x14ac:dyDescent="0.55000000000000004">
      <c r="A44" s="80" t="s">
        <v>217</v>
      </c>
      <c r="B44" s="78" t="s">
        <v>76</v>
      </c>
      <c r="C44" s="79" t="s">
        <v>22</v>
      </c>
      <c r="D44" s="285">
        <v>24322.9</v>
      </c>
      <c r="E44" s="87">
        <v>21627.180096549098</v>
      </c>
      <c r="F44" s="89"/>
      <c r="G44" s="282"/>
      <c r="H44" s="93"/>
      <c r="I44" s="93"/>
      <c r="J44" s="93"/>
      <c r="K44" s="93"/>
      <c r="L44" s="93"/>
      <c r="M44" s="71"/>
      <c r="N44" s="95"/>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row>
    <row r="45" spans="1:44" s="94" customFormat="1" ht="18" customHeight="1" x14ac:dyDescent="0.55000000000000004">
      <c r="A45" s="80" t="s">
        <v>218</v>
      </c>
      <c r="B45" s="78" t="s">
        <v>219</v>
      </c>
      <c r="C45" s="79" t="s">
        <v>22</v>
      </c>
      <c r="D45" s="285">
        <v>0</v>
      </c>
      <c r="E45" s="87">
        <v>-24041.345180022799</v>
      </c>
      <c r="F45" s="89"/>
      <c r="G45" s="282"/>
      <c r="H45" s="93"/>
      <c r="I45" s="93"/>
      <c r="J45" s="93"/>
      <c r="K45" s="93"/>
      <c r="L45" s="93"/>
      <c r="M45" s="71"/>
      <c r="N45" s="95"/>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row>
    <row r="46" spans="1:44" s="96" customFormat="1" ht="18" customHeight="1" x14ac:dyDescent="0.55000000000000004">
      <c r="A46" s="80" t="s">
        <v>220</v>
      </c>
      <c r="B46" s="78" t="s">
        <v>221</v>
      </c>
      <c r="C46" s="79" t="s">
        <v>22</v>
      </c>
      <c r="D46" s="285">
        <v>50730.61</v>
      </c>
      <c r="E46" s="87">
        <v>0</v>
      </c>
      <c r="F46" s="89" t="s">
        <v>438</v>
      </c>
      <c r="G46" s="282"/>
      <c r="H46" s="93"/>
      <c r="I46" s="93"/>
      <c r="J46" s="93"/>
      <c r="K46" s="93"/>
      <c r="L46" s="93"/>
      <c r="M46" s="71"/>
      <c r="N46" s="95"/>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row>
    <row r="47" spans="1:44" s="74" customFormat="1" ht="31" x14ac:dyDescent="0.55000000000000004">
      <c r="A47" s="80" t="s">
        <v>71</v>
      </c>
      <c r="B47" s="78" t="s">
        <v>72</v>
      </c>
      <c r="C47" s="79" t="s">
        <v>22</v>
      </c>
      <c r="D47" s="285">
        <v>0</v>
      </c>
      <c r="E47" s="87">
        <v>0</v>
      </c>
      <c r="F47" s="89"/>
      <c r="G47" s="282"/>
      <c r="H47" s="93"/>
      <c r="I47" s="93"/>
      <c r="J47" s="93"/>
      <c r="K47" s="70"/>
      <c r="L47" s="70"/>
      <c r="M47" s="71"/>
      <c r="N47" s="92"/>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3"/>
      <c r="AR47" s="73"/>
    </row>
    <row r="48" spans="1:44" s="74" customFormat="1" ht="18" customHeight="1" x14ac:dyDescent="0.55000000000000004">
      <c r="A48" s="80" t="s">
        <v>73</v>
      </c>
      <c r="B48" s="78" t="s">
        <v>74</v>
      </c>
      <c r="C48" s="79" t="s">
        <v>22</v>
      </c>
      <c r="D48" s="285">
        <v>0</v>
      </c>
      <c r="E48" s="87"/>
      <c r="F48" s="89"/>
      <c r="G48" s="282"/>
      <c r="H48" s="93"/>
      <c r="I48" s="93"/>
      <c r="J48" s="93"/>
      <c r="K48" s="70"/>
      <c r="L48" s="70"/>
      <c r="M48" s="71"/>
      <c r="N48" s="92"/>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3"/>
      <c r="AR48" s="73"/>
    </row>
    <row r="49" spans="1:44" s="74" customFormat="1" ht="18" customHeight="1" x14ac:dyDescent="0.55000000000000004">
      <c r="A49" s="80" t="s">
        <v>78</v>
      </c>
      <c r="B49" s="78" t="s">
        <v>79</v>
      </c>
      <c r="C49" s="79" t="s">
        <v>22</v>
      </c>
      <c r="D49" s="285">
        <f>D50+D51+D52+D53+D54+D55+D56+D57+D58+D59+D61+D62</f>
        <v>458048</v>
      </c>
      <c r="E49" s="285">
        <f>E50+E51+E52+E53+E54+E55+E56+E57+E58+E59+E61+E62</f>
        <v>507337.03378330136</v>
      </c>
      <c r="F49" s="89"/>
      <c r="G49" s="282"/>
      <c r="H49" s="93"/>
      <c r="I49" s="93"/>
      <c r="J49" s="93"/>
      <c r="K49" s="70"/>
      <c r="L49" s="70"/>
      <c r="M49" s="71"/>
      <c r="N49" s="92"/>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3"/>
      <c r="AR49" s="73"/>
    </row>
    <row r="50" spans="1:44" s="74" customFormat="1" ht="18" customHeight="1" x14ac:dyDescent="0.55000000000000004">
      <c r="A50" s="80" t="s">
        <v>80</v>
      </c>
      <c r="B50" s="78" t="s">
        <v>81</v>
      </c>
      <c r="C50" s="79" t="s">
        <v>22</v>
      </c>
      <c r="D50" s="285">
        <v>0</v>
      </c>
      <c r="E50" s="87">
        <v>0</v>
      </c>
      <c r="F50" s="89"/>
      <c r="G50" s="282"/>
      <c r="H50" s="93"/>
      <c r="I50" s="93"/>
      <c r="J50" s="93"/>
      <c r="K50" s="70"/>
      <c r="L50" s="70"/>
      <c r="M50" s="71"/>
      <c r="N50" s="92"/>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3"/>
      <c r="AR50" s="73"/>
    </row>
    <row r="51" spans="1:44" s="74" customFormat="1" ht="31" x14ac:dyDescent="0.55000000000000004">
      <c r="A51" s="80" t="s">
        <v>83</v>
      </c>
      <c r="B51" s="78" t="s">
        <v>84</v>
      </c>
      <c r="C51" s="79" t="s">
        <v>22</v>
      </c>
      <c r="D51" s="285">
        <v>0</v>
      </c>
      <c r="E51" s="87">
        <v>0</v>
      </c>
      <c r="F51" s="89"/>
      <c r="G51" s="282"/>
      <c r="H51" s="93"/>
      <c r="I51" s="93"/>
      <c r="J51" s="93"/>
      <c r="K51" s="70"/>
      <c r="L51" s="70"/>
      <c r="M51" s="71"/>
      <c r="N51" s="92"/>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3"/>
      <c r="AR51" s="73"/>
    </row>
    <row r="52" spans="1:44" s="74" customFormat="1" ht="18" customHeight="1" x14ac:dyDescent="0.55000000000000004">
      <c r="A52" s="80" t="s">
        <v>85</v>
      </c>
      <c r="B52" s="78" t="s">
        <v>86</v>
      </c>
      <c r="C52" s="79" t="s">
        <v>22</v>
      </c>
      <c r="D52" s="285">
        <v>614</v>
      </c>
      <c r="E52" s="87">
        <f>'[1]расчёт факт'!L45</f>
        <v>544.7094230288551</v>
      </c>
      <c r="F52" s="89"/>
      <c r="G52" s="282"/>
      <c r="H52" s="93"/>
      <c r="I52" s="93"/>
      <c r="J52" s="93"/>
      <c r="K52" s="70"/>
      <c r="L52" s="70"/>
      <c r="M52" s="71"/>
      <c r="N52" s="92"/>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3"/>
      <c r="AR52" s="73"/>
    </row>
    <row r="53" spans="1:44" s="74" customFormat="1" ht="18" customHeight="1" x14ac:dyDescent="0.55000000000000004">
      <c r="A53" s="80" t="s">
        <v>88</v>
      </c>
      <c r="B53" s="78" t="s">
        <v>89</v>
      </c>
      <c r="C53" s="79" t="s">
        <v>22</v>
      </c>
      <c r="D53" s="285">
        <v>93496</v>
      </c>
      <c r="E53" s="87">
        <f>'[1]расчёт факт'!L50</f>
        <v>78785.407633565264</v>
      </c>
      <c r="F53" s="89" t="s">
        <v>443</v>
      </c>
      <c r="G53" s="282"/>
      <c r="H53" s="93"/>
      <c r="I53" s="93"/>
      <c r="J53" s="93"/>
      <c r="K53" s="70"/>
      <c r="L53" s="70"/>
      <c r="M53" s="71"/>
      <c r="N53" s="92"/>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3"/>
      <c r="AR53" s="73"/>
    </row>
    <row r="54" spans="1:44" s="74" customFormat="1" ht="46.5" x14ac:dyDescent="0.55000000000000004">
      <c r="A54" s="80" t="s">
        <v>91</v>
      </c>
      <c r="B54" s="78" t="s">
        <v>92</v>
      </c>
      <c r="C54" s="79" t="s">
        <v>22</v>
      </c>
      <c r="D54" s="285">
        <v>0</v>
      </c>
      <c r="E54" s="87">
        <v>0</v>
      </c>
      <c r="F54" s="89"/>
      <c r="G54" s="282"/>
      <c r="H54" s="93"/>
      <c r="I54" s="93"/>
      <c r="J54" s="93"/>
      <c r="K54" s="70"/>
      <c r="L54" s="70"/>
      <c r="M54" s="71"/>
      <c r="N54" s="92"/>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3"/>
      <c r="AR54" s="73"/>
    </row>
    <row r="55" spans="1:44" s="74" customFormat="1" ht="67" customHeight="1" x14ac:dyDescent="0.55000000000000004">
      <c r="A55" s="80" t="s">
        <v>93</v>
      </c>
      <c r="B55" s="78" t="s">
        <v>94</v>
      </c>
      <c r="C55" s="79" t="s">
        <v>22</v>
      </c>
      <c r="D55" s="285">
        <v>203939</v>
      </c>
      <c r="E55" s="87">
        <v>247445.29038207087</v>
      </c>
      <c r="F55" s="89" t="s">
        <v>439</v>
      </c>
      <c r="G55" s="282"/>
      <c r="H55" s="93"/>
      <c r="I55" s="93"/>
      <c r="J55" s="93"/>
      <c r="K55" s="70"/>
      <c r="L55" s="70"/>
      <c r="M55" s="71"/>
      <c r="N55" s="92"/>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3"/>
      <c r="AR55" s="73"/>
    </row>
    <row r="56" spans="1:44" s="74" customFormat="1" ht="18" customHeight="1" x14ac:dyDescent="0.55000000000000004">
      <c r="A56" s="80" t="s">
        <v>95</v>
      </c>
      <c r="B56" s="78" t="s">
        <v>96</v>
      </c>
      <c r="C56" s="79" t="s">
        <v>22</v>
      </c>
      <c r="D56" s="285">
        <v>0</v>
      </c>
      <c r="E56" s="87">
        <v>0</v>
      </c>
      <c r="F56" s="89"/>
      <c r="G56" s="282"/>
      <c r="H56" s="93"/>
      <c r="I56" s="93"/>
      <c r="J56" s="93"/>
      <c r="K56" s="70"/>
      <c r="L56" s="70"/>
      <c r="M56" s="71"/>
      <c r="N56" s="92"/>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3"/>
      <c r="AR56" s="73"/>
    </row>
    <row r="57" spans="1:44" s="74" customFormat="1" ht="18" customHeight="1" x14ac:dyDescent="0.55000000000000004">
      <c r="A57" s="80" t="s">
        <v>97</v>
      </c>
      <c r="B57" s="78" t="s">
        <v>98</v>
      </c>
      <c r="C57" s="79" t="s">
        <v>22</v>
      </c>
      <c r="D57" s="285">
        <v>27384</v>
      </c>
      <c r="E57" s="87">
        <v>2269.48</v>
      </c>
      <c r="F57" s="89" t="s">
        <v>440</v>
      </c>
      <c r="G57" s="282"/>
      <c r="H57" s="93"/>
      <c r="I57" s="93"/>
      <c r="J57" s="93"/>
      <c r="K57" s="70"/>
      <c r="L57" s="70"/>
      <c r="M57" s="71"/>
      <c r="N57" s="92"/>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3"/>
      <c r="AR57" s="73"/>
    </row>
    <row r="58" spans="1:44" s="74" customFormat="1" ht="46.5" x14ac:dyDescent="0.55000000000000004">
      <c r="A58" s="80" t="s">
        <v>100</v>
      </c>
      <c r="B58" s="78" t="s">
        <v>101</v>
      </c>
      <c r="C58" s="79" t="s">
        <v>22</v>
      </c>
      <c r="D58" s="285">
        <v>52688</v>
      </c>
      <c r="E58" s="87">
        <v>40193.661672936381</v>
      </c>
      <c r="F58" s="89" t="s">
        <v>441</v>
      </c>
      <c r="G58" s="282"/>
      <c r="H58" s="93"/>
      <c r="I58" s="93"/>
      <c r="J58" s="93"/>
      <c r="K58" s="70"/>
      <c r="L58" s="70"/>
      <c r="M58" s="71"/>
      <c r="N58" s="92"/>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3"/>
      <c r="AR58" s="73"/>
    </row>
    <row r="59" spans="1:44" s="74" customFormat="1" ht="49" customHeight="1" x14ac:dyDescent="0.55000000000000004">
      <c r="A59" s="97" t="s">
        <v>103</v>
      </c>
      <c r="B59" s="98" t="s">
        <v>104</v>
      </c>
      <c r="C59" s="99" t="s">
        <v>22</v>
      </c>
      <c r="D59" s="285">
        <v>79927</v>
      </c>
      <c r="E59" s="87">
        <v>130561.3770317</v>
      </c>
      <c r="F59" s="89" t="s">
        <v>442</v>
      </c>
      <c r="G59" s="282"/>
      <c r="H59" s="93"/>
      <c r="I59" s="93"/>
      <c r="J59" s="93"/>
      <c r="K59" s="70"/>
      <c r="L59" s="70"/>
      <c r="M59" s="71"/>
      <c r="N59" s="92"/>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3"/>
      <c r="AR59" s="73"/>
    </row>
    <row r="60" spans="1:44" s="86" customFormat="1" ht="31" x14ac:dyDescent="0.55000000000000004">
      <c r="A60" s="101" t="s">
        <v>105</v>
      </c>
      <c r="B60" s="102" t="s">
        <v>106</v>
      </c>
      <c r="C60" s="103" t="s">
        <v>107</v>
      </c>
      <c r="D60" s="285" t="s">
        <v>31</v>
      </c>
      <c r="E60" s="87">
        <v>1558</v>
      </c>
      <c r="F60" s="89"/>
      <c r="G60" s="282"/>
      <c r="H60" s="93"/>
      <c r="I60" s="93"/>
      <c r="J60" s="93"/>
      <c r="K60" s="70"/>
      <c r="L60" s="70"/>
      <c r="M60" s="71"/>
      <c r="N60" s="92"/>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row>
    <row r="61" spans="1:44" s="74" customFormat="1" ht="108.5" x14ac:dyDescent="0.55000000000000004">
      <c r="A61" s="97" t="s">
        <v>108</v>
      </c>
      <c r="B61" s="98" t="s">
        <v>109</v>
      </c>
      <c r="C61" s="99" t="s">
        <v>22</v>
      </c>
      <c r="D61" s="285">
        <v>0</v>
      </c>
      <c r="E61" s="87">
        <v>0</v>
      </c>
      <c r="F61" s="89"/>
      <c r="G61" s="282"/>
      <c r="H61" s="93"/>
      <c r="I61" s="93"/>
      <c r="J61" s="93"/>
      <c r="K61" s="70"/>
      <c r="L61" s="70"/>
      <c r="M61" s="71"/>
      <c r="N61" s="92"/>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3"/>
      <c r="AR61" s="73"/>
    </row>
    <row r="62" spans="1:44" s="74" customFormat="1" ht="18" customHeight="1" x14ac:dyDescent="0.55000000000000004">
      <c r="A62" s="97" t="s">
        <v>110</v>
      </c>
      <c r="B62" s="98" t="s">
        <v>185</v>
      </c>
      <c r="C62" s="99" t="s">
        <v>22</v>
      </c>
      <c r="D62" s="81">
        <v>0</v>
      </c>
      <c r="E62" s="87">
        <v>7537.1076400000002</v>
      </c>
      <c r="F62" s="91"/>
      <c r="G62" s="282"/>
      <c r="H62" s="93"/>
      <c r="I62" s="93"/>
      <c r="J62" s="93"/>
      <c r="K62" s="70"/>
      <c r="L62" s="70"/>
      <c r="M62" s="71"/>
      <c r="N62" s="92"/>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3"/>
      <c r="AR62" s="73"/>
    </row>
    <row r="63" spans="1:44" s="74" customFormat="1" ht="46.5" x14ac:dyDescent="0.55000000000000004">
      <c r="A63" s="97" t="s">
        <v>112</v>
      </c>
      <c r="B63" s="98" t="s">
        <v>113</v>
      </c>
      <c r="C63" s="99" t="s">
        <v>22</v>
      </c>
      <c r="D63" s="81">
        <f>-117062-79927</f>
        <v>-196989</v>
      </c>
      <c r="E63" s="87">
        <v>-108063.76771770199</v>
      </c>
      <c r="F63" s="104"/>
      <c r="G63" s="282"/>
      <c r="H63" s="93"/>
      <c r="I63" s="93"/>
      <c r="J63" s="93"/>
      <c r="K63" s="70"/>
      <c r="L63" s="70"/>
      <c r="M63" s="71"/>
      <c r="N63" s="92"/>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3"/>
      <c r="AR63" s="73"/>
    </row>
    <row r="64" spans="1:44" s="86" customFormat="1" ht="31" x14ac:dyDescent="0.55000000000000004">
      <c r="A64" s="101" t="s">
        <v>115</v>
      </c>
      <c r="B64" s="102" t="s">
        <v>222</v>
      </c>
      <c r="C64" s="103" t="s">
        <v>22</v>
      </c>
      <c r="D64" s="81" t="s">
        <v>31</v>
      </c>
      <c r="E64" s="88">
        <v>95322</v>
      </c>
      <c r="F64" s="91"/>
      <c r="G64" s="282"/>
      <c r="H64" s="93"/>
      <c r="I64" s="93"/>
      <c r="J64" s="93"/>
      <c r="K64" s="70"/>
      <c r="L64" s="70"/>
      <c r="M64" s="71"/>
      <c r="N64" s="92"/>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row>
    <row r="65" spans="1:44" s="74" customFormat="1" ht="31" x14ac:dyDescent="0.55000000000000004">
      <c r="A65" s="97" t="s">
        <v>117</v>
      </c>
      <c r="B65" s="98" t="s">
        <v>118</v>
      </c>
      <c r="C65" s="99" t="s">
        <v>22</v>
      </c>
      <c r="D65" s="100">
        <v>220091</v>
      </c>
      <c r="E65" s="87">
        <v>187215.84312999999</v>
      </c>
      <c r="F65" s="105"/>
      <c r="G65" s="282"/>
      <c r="H65" s="93"/>
      <c r="I65" s="93"/>
      <c r="J65" s="93"/>
      <c r="K65" s="70"/>
      <c r="L65" s="70"/>
      <c r="M65" s="71"/>
      <c r="N65" s="92"/>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3"/>
      <c r="AR65" s="73"/>
    </row>
    <row r="66" spans="1:44" s="74" customFormat="1" ht="31" x14ac:dyDescent="0.55000000000000004">
      <c r="A66" s="97" t="s">
        <v>23</v>
      </c>
      <c r="B66" s="98" t="s">
        <v>119</v>
      </c>
      <c r="C66" s="103" t="s">
        <v>120</v>
      </c>
      <c r="D66" s="81">
        <f>90.56*1000</f>
        <v>90560</v>
      </c>
      <c r="E66" s="106">
        <f>81.186232*1000</f>
        <v>81186.232000000004</v>
      </c>
      <c r="F66" s="83"/>
      <c r="G66" s="282"/>
      <c r="H66" s="93"/>
      <c r="I66" s="93"/>
      <c r="J66" s="93"/>
      <c r="K66" s="70"/>
      <c r="L66" s="70"/>
      <c r="M66" s="71"/>
      <c r="N66" s="92"/>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3"/>
      <c r="AR66" s="73"/>
    </row>
    <row r="67" spans="1:44" s="74" customFormat="1" ht="62" x14ac:dyDescent="0.55000000000000004">
      <c r="A67" s="97" t="s">
        <v>78</v>
      </c>
      <c r="B67" s="98" t="s">
        <v>121</v>
      </c>
      <c r="C67" s="107" t="s">
        <v>223</v>
      </c>
      <c r="D67" s="108">
        <f>D65/D66*1000</f>
        <v>2430.3334805653712</v>
      </c>
      <c r="E67" s="109">
        <f>E65/E66*1000</f>
        <v>2306.0048301046904</v>
      </c>
      <c r="F67" s="83"/>
      <c r="G67" s="282"/>
      <c r="H67" s="93"/>
      <c r="I67" s="93"/>
      <c r="J67" s="93"/>
      <c r="K67" s="70"/>
      <c r="L67" s="70"/>
      <c r="M67" s="71"/>
      <c r="N67" s="92"/>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3"/>
      <c r="AR67" s="73"/>
    </row>
    <row r="68" spans="1:44" s="74" customFormat="1" ht="62" x14ac:dyDescent="0.55000000000000004">
      <c r="A68" s="97" t="s">
        <v>123</v>
      </c>
      <c r="B68" s="98" t="s">
        <v>124</v>
      </c>
      <c r="C68" s="103" t="s">
        <v>19</v>
      </c>
      <c r="D68" s="100" t="s">
        <v>19</v>
      </c>
      <c r="E68" s="106" t="s">
        <v>19</v>
      </c>
      <c r="F68" s="83"/>
      <c r="G68" s="284"/>
      <c r="H68" s="93"/>
      <c r="I68" s="93"/>
      <c r="J68" s="93"/>
      <c r="K68" s="70"/>
      <c r="L68" s="70"/>
      <c r="M68" s="71"/>
      <c r="N68" s="92"/>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3"/>
      <c r="AR68" s="73"/>
    </row>
    <row r="69" spans="1:44" s="74" customFormat="1" ht="18" customHeight="1" x14ac:dyDescent="0.55000000000000004">
      <c r="A69" s="101" t="s">
        <v>20</v>
      </c>
      <c r="B69" s="102" t="s">
        <v>125</v>
      </c>
      <c r="C69" s="103" t="s">
        <v>126</v>
      </c>
      <c r="D69" s="81" t="s">
        <v>31</v>
      </c>
      <c r="E69" s="106">
        <v>63991</v>
      </c>
      <c r="F69" s="83"/>
      <c r="G69" s="284"/>
      <c r="H69" s="93"/>
      <c r="I69" s="93"/>
      <c r="J69" s="93"/>
      <c r="K69" s="70"/>
      <c r="L69" s="70"/>
      <c r="M69" s="71"/>
      <c r="N69" s="92"/>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3"/>
      <c r="AR69" s="73"/>
    </row>
    <row r="70" spans="1:44" s="74" customFormat="1" ht="18" customHeight="1" x14ac:dyDescent="0.55000000000000004">
      <c r="A70" s="97" t="s">
        <v>127</v>
      </c>
      <c r="B70" s="98" t="s">
        <v>128</v>
      </c>
      <c r="C70" s="99" t="s">
        <v>129</v>
      </c>
      <c r="D70" s="81" t="s">
        <v>31</v>
      </c>
      <c r="E70" s="110">
        <v>62658</v>
      </c>
      <c r="F70" s="83"/>
      <c r="G70" s="284"/>
      <c r="H70" s="93"/>
      <c r="I70" s="93"/>
      <c r="J70" s="93"/>
      <c r="K70" s="70"/>
      <c r="L70" s="70"/>
      <c r="M70" s="71"/>
      <c r="N70" s="92"/>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3"/>
      <c r="AR70" s="73"/>
    </row>
    <row r="71" spans="1:44" s="74" customFormat="1" ht="18" customHeight="1" x14ac:dyDescent="0.55000000000000004">
      <c r="A71" s="97" t="s">
        <v>224</v>
      </c>
      <c r="B71" s="98" t="s">
        <v>131</v>
      </c>
      <c r="C71" s="99" t="s">
        <v>129</v>
      </c>
      <c r="D71" s="81" t="s">
        <v>31</v>
      </c>
      <c r="E71" s="110">
        <v>647.29999999999995</v>
      </c>
      <c r="F71" s="83"/>
      <c r="G71" s="284"/>
      <c r="H71" s="93"/>
      <c r="I71" s="93"/>
      <c r="J71" s="93"/>
      <c r="K71" s="70"/>
      <c r="L71" s="70"/>
      <c r="M71" s="71"/>
      <c r="N71" s="92"/>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3"/>
      <c r="AR71" s="73"/>
    </row>
    <row r="72" spans="1:44" s="74" customFormat="1" ht="18" customHeight="1" x14ac:dyDescent="0.55000000000000004">
      <c r="A72" s="97" t="s">
        <v>132</v>
      </c>
      <c r="B72" s="98" t="s">
        <v>133</v>
      </c>
      <c r="C72" s="99" t="s">
        <v>129</v>
      </c>
      <c r="D72" s="81" t="s">
        <v>31</v>
      </c>
      <c r="E72" s="110">
        <v>399.3</v>
      </c>
      <c r="F72" s="83"/>
      <c r="G72" s="284"/>
      <c r="H72" s="93"/>
      <c r="I72" s="93"/>
      <c r="J72" s="93"/>
      <c r="K72" s="70"/>
      <c r="L72" s="70"/>
      <c r="M72" s="71"/>
      <c r="N72" s="92"/>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3"/>
      <c r="AR72" s="73"/>
    </row>
    <row r="73" spans="1:44" s="74" customFormat="1" ht="18" customHeight="1" x14ac:dyDescent="0.55000000000000004">
      <c r="A73" s="97" t="s">
        <v>134</v>
      </c>
      <c r="B73" s="98" t="s">
        <v>135</v>
      </c>
      <c r="C73" s="99" t="s">
        <v>129</v>
      </c>
      <c r="D73" s="81" t="s">
        <v>31</v>
      </c>
      <c r="E73" s="110">
        <v>5</v>
      </c>
      <c r="F73" s="83"/>
      <c r="G73" s="284"/>
      <c r="H73" s="93"/>
      <c r="I73" s="93"/>
      <c r="J73" s="93"/>
      <c r="K73" s="70"/>
      <c r="L73" s="70"/>
      <c r="M73" s="71"/>
      <c r="N73" s="92"/>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3"/>
      <c r="AR73" s="73"/>
    </row>
    <row r="74" spans="1:44" s="74" customFormat="1" ht="18" customHeight="1" x14ac:dyDescent="0.55000000000000004">
      <c r="A74" s="97" t="s">
        <v>225</v>
      </c>
      <c r="B74" s="98" t="s">
        <v>137</v>
      </c>
      <c r="C74" s="99" t="s">
        <v>129</v>
      </c>
      <c r="D74" s="81" t="s">
        <v>31</v>
      </c>
      <c r="E74" s="110">
        <v>243</v>
      </c>
      <c r="F74" s="83"/>
      <c r="G74" s="284"/>
      <c r="H74" s="93"/>
      <c r="I74" s="93"/>
      <c r="J74" s="93"/>
      <c r="K74" s="70"/>
      <c r="L74" s="70"/>
      <c r="M74" s="71"/>
      <c r="N74" s="72"/>
      <c r="O74" s="72"/>
      <c r="P74" s="72"/>
      <c r="Q74" s="72"/>
      <c r="R74" s="72"/>
      <c r="S74" s="72"/>
      <c r="T74" s="72"/>
      <c r="U74" s="72"/>
      <c r="V74" s="72"/>
      <c r="W74" s="72"/>
      <c r="X74" s="70"/>
      <c r="Y74" s="70"/>
      <c r="Z74" s="70"/>
      <c r="AA74" s="70"/>
      <c r="AB74" s="70"/>
      <c r="AC74" s="70"/>
      <c r="AD74" s="70"/>
      <c r="AE74" s="70"/>
      <c r="AF74" s="70"/>
      <c r="AG74" s="70"/>
      <c r="AH74" s="70"/>
      <c r="AI74" s="70"/>
      <c r="AJ74" s="70"/>
      <c r="AK74" s="70"/>
      <c r="AL74" s="70"/>
      <c r="AM74" s="70"/>
      <c r="AN74" s="70"/>
      <c r="AO74" s="70"/>
      <c r="AP74" s="70"/>
      <c r="AQ74" s="73"/>
      <c r="AR74" s="73"/>
    </row>
    <row r="75" spans="1:44" s="74" customFormat="1" ht="31" x14ac:dyDescent="0.55000000000000004">
      <c r="A75" s="97" t="s">
        <v>138</v>
      </c>
      <c r="B75" s="98" t="s">
        <v>139</v>
      </c>
      <c r="C75" s="99" t="s">
        <v>140</v>
      </c>
      <c r="D75" s="81">
        <f>D76+D77+D78+D79</f>
        <v>12457.409999999996</v>
      </c>
      <c r="E75" s="81">
        <f>E76+E77+E78+E79</f>
        <v>11996.222195999999</v>
      </c>
      <c r="F75" s="111"/>
      <c r="G75" s="284"/>
      <c r="H75" s="93"/>
      <c r="I75" s="93"/>
      <c r="J75" s="93"/>
      <c r="K75" s="70"/>
      <c r="L75" s="70"/>
      <c r="M75" s="71"/>
      <c r="N75" s="72"/>
      <c r="O75" s="72"/>
      <c r="P75" s="72"/>
      <c r="Q75" s="72"/>
      <c r="R75" s="72"/>
      <c r="S75" s="72"/>
      <c r="T75" s="72"/>
      <c r="U75" s="72"/>
      <c r="V75" s="72"/>
      <c r="W75" s="72"/>
      <c r="X75" s="70"/>
      <c r="Y75" s="70"/>
      <c r="Z75" s="70"/>
      <c r="AA75" s="70"/>
      <c r="AB75" s="70"/>
      <c r="AC75" s="70"/>
      <c r="AD75" s="70"/>
      <c r="AE75" s="70"/>
      <c r="AF75" s="70"/>
      <c r="AG75" s="70"/>
      <c r="AH75" s="70"/>
      <c r="AI75" s="70"/>
      <c r="AJ75" s="70"/>
      <c r="AK75" s="70"/>
      <c r="AL75" s="70"/>
      <c r="AM75" s="70"/>
      <c r="AN75" s="70"/>
      <c r="AO75" s="70"/>
      <c r="AP75" s="70"/>
      <c r="AQ75" s="73"/>
      <c r="AR75" s="73"/>
    </row>
    <row r="76" spans="1:44" s="74" customFormat="1" ht="18" customHeight="1" x14ac:dyDescent="0.55000000000000004">
      <c r="A76" s="97" t="s">
        <v>226</v>
      </c>
      <c r="B76" s="98" t="s">
        <v>131</v>
      </c>
      <c r="C76" s="99" t="s">
        <v>140</v>
      </c>
      <c r="D76" s="81">
        <v>2061.8299999999981</v>
      </c>
      <c r="E76" s="87">
        <v>1844.6335649999999</v>
      </c>
      <c r="F76" s="111"/>
      <c r="G76" s="284"/>
      <c r="H76" s="93"/>
      <c r="I76" s="93"/>
      <c r="J76" s="93"/>
      <c r="K76" s="70"/>
      <c r="L76" s="70"/>
      <c r="M76" s="71"/>
      <c r="N76" s="72"/>
      <c r="O76" s="72"/>
      <c r="P76" s="72"/>
      <c r="Q76" s="72"/>
      <c r="R76" s="72"/>
      <c r="S76" s="72"/>
      <c r="T76" s="72"/>
      <c r="U76" s="72"/>
      <c r="V76" s="72"/>
      <c r="W76" s="72"/>
      <c r="X76" s="70"/>
      <c r="Y76" s="70"/>
      <c r="Z76" s="70"/>
      <c r="AA76" s="70"/>
      <c r="AB76" s="70"/>
      <c r="AC76" s="70"/>
      <c r="AD76" s="70"/>
      <c r="AE76" s="70"/>
      <c r="AF76" s="70"/>
      <c r="AG76" s="70"/>
      <c r="AH76" s="70"/>
      <c r="AI76" s="70"/>
      <c r="AJ76" s="70"/>
      <c r="AK76" s="70"/>
      <c r="AL76" s="70"/>
      <c r="AM76" s="70"/>
      <c r="AN76" s="70"/>
      <c r="AO76" s="70"/>
      <c r="AP76" s="70"/>
      <c r="AQ76" s="73"/>
      <c r="AR76" s="73"/>
    </row>
    <row r="77" spans="1:44" s="74" customFormat="1" ht="18" customHeight="1" x14ac:dyDescent="0.55000000000000004">
      <c r="A77" s="97" t="s">
        <v>227</v>
      </c>
      <c r="B77" s="98" t="s">
        <v>133</v>
      </c>
      <c r="C77" s="99" t="s">
        <v>140</v>
      </c>
      <c r="D77" s="81">
        <v>34.019999999999996</v>
      </c>
      <c r="E77" s="87">
        <v>34.303711999999997</v>
      </c>
      <c r="F77" s="111"/>
      <c r="G77" s="284"/>
      <c r="H77" s="93"/>
      <c r="I77" s="93"/>
      <c r="J77" s="93"/>
      <c r="K77" s="70"/>
      <c r="L77" s="70"/>
      <c r="M77" s="71"/>
      <c r="N77" s="72"/>
      <c r="O77" s="72"/>
      <c r="P77" s="72"/>
      <c r="Q77" s="72"/>
      <c r="R77" s="72"/>
      <c r="S77" s="72"/>
      <c r="T77" s="72"/>
      <c r="U77" s="72"/>
      <c r="V77" s="72"/>
      <c r="W77" s="72"/>
      <c r="X77" s="70"/>
      <c r="Y77" s="70"/>
      <c r="Z77" s="70"/>
      <c r="AA77" s="70"/>
      <c r="AB77" s="70"/>
      <c r="AC77" s="70"/>
      <c r="AD77" s="70"/>
      <c r="AE77" s="70"/>
      <c r="AF77" s="70"/>
      <c r="AG77" s="70"/>
      <c r="AH77" s="70"/>
      <c r="AI77" s="70"/>
      <c r="AJ77" s="70"/>
      <c r="AK77" s="70"/>
      <c r="AL77" s="70"/>
      <c r="AM77" s="70"/>
      <c r="AN77" s="70"/>
      <c r="AO77" s="70"/>
      <c r="AP77" s="70"/>
      <c r="AQ77" s="73"/>
      <c r="AR77" s="73"/>
    </row>
    <row r="78" spans="1:44" s="74" customFormat="1" ht="18" customHeight="1" x14ac:dyDescent="0.55000000000000004">
      <c r="A78" s="97" t="s">
        <v>228</v>
      </c>
      <c r="B78" s="98" t="s">
        <v>135</v>
      </c>
      <c r="C78" s="99" t="s">
        <v>140</v>
      </c>
      <c r="D78" s="81">
        <v>4828.1099999999997</v>
      </c>
      <c r="E78" s="87">
        <v>4760.2872370000005</v>
      </c>
      <c r="F78" s="111"/>
      <c r="G78" s="284"/>
      <c r="H78" s="93"/>
      <c r="I78" s="93"/>
      <c r="J78" s="93"/>
      <c r="K78" s="70"/>
      <c r="L78" s="70"/>
      <c r="M78" s="71"/>
      <c r="N78" s="72"/>
      <c r="O78" s="72"/>
      <c r="P78" s="72"/>
      <c r="Q78" s="72"/>
      <c r="R78" s="72"/>
      <c r="S78" s="72"/>
      <c r="T78" s="72"/>
      <c r="U78" s="72"/>
      <c r="V78" s="72"/>
      <c r="W78" s="72"/>
      <c r="X78" s="70"/>
      <c r="Y78" s="70"/>
      <c r="Z78" s="70"/>
      <c r="AA78" s="70"/>
      <c r="AB78" s="70"/>
      <c r="AC78" s="70"/>
      <c r="AD78" s="70"/>
      <c r="AE78" s="70"/>
      <c r="AF78" s="70"/>
      <c r="AG78" s="70"/>
      <c r="AH78" s="70"/>
      <c r="AI78" s="70"/>
      <c r="AJ78" s="70"/>
      <c r="AK78" s="70"/>
      <c r="AL78" s="70"/>
      <c r="AM78" s="70"/>
      <c r="AN78" s="70"/>
      <c r="AO78" s="70"/>
      <c r="AP78" s="70"/>
      <c r="AQ78" s="73"/>
      <c r="AR78" s="73"/>
    </row>
    <row r="79" spans="1:44" s="74" customFormat="1" ht="18" customHeight="1" x14ac:dyDescent="0.55000000000000004">
      <c r="A79" s="97" t="s">
        <v>229</v>
      </c>
      <c r="B79" s="98" t="s">
        <v>137</v>
      </c>
      <c r="C79" s="99" t="s">
        <v>140</v>
      </c>
      <c r="D79" s="81">
        <v>5533.45</v>
      </c>
      <c r="E79" s="87">
        <v>5356.9976819999993</v>
      </c>
      <c r="F79" s="111"/>
      <c r="G79" s="284"/>
      <c r="H79" s="93"/>
      <c r="I79" s="93"/>
      <c r="J79" s="93"/>
      <c r="K79" s="70"/>
      <c r="L79" s="70"/>
      <c r="M79" s="71"/>
      <c r="N79" s="72"/>
      <c r="O79" s="72"/>
      <c r="P79" s="72"/>
      <c r="Q79" s="72"/>
      <c r="R79" s="72"/>
      <c r="S79" s="72"/>
      <c r="T79" s="72"/>
      <c r="U79" s="72"/>
      <c r="V79" s="72"/>
      <c r="W79" s="72"/>
      <c r="X79" s="70"/>
      <c r="Y79" s="70"/>
      <c r="Z79" s="70"/>
      <c r="AA79" s="70"/>
      <c r="AB79" s="70"/>
      <c r="AC79" s="70"/>
      <c r="AD79" s="70"/>
      <c r="AE79" s="70"/>
      <c r="AF79" s="70"/>
      <c r="AG79" s="70"/>
      <c r="AH79" s="70"/>
      <c r="AI79" s="70"/>
      <c r="AJ79" s="70"/>
      <c r="AK79" s="70"/>
      <c r="AL79" s="70"/>
      <c r="AM79" s="70"/>
      <c r="AN79" s="70"/>
      <c r="AO79" s="70"/>
      <c r="AP79" s="70"/>
      <c r="AQ79" s="73"/>
      <c r="AR79" s="73"/>
    </row>
    <row r="80" spans="1:44" s="74" customFormat="1" ht="18" customHeight="1" x14ac:dyDescent="0.55000000000000004">
      <c r="A80" s="97" t="s">
        <v>145</v>
      </c>
      <c r="B80" s="98" t="s">
        <v>146</v>
      </c>
      <c r="C80" s="99" t="s">
        <v>140</v>
      </c>
      <c r="D80" s="81">
        <f>D81+D82+D83+D84</f>
        <v>9849.1299999999937</v>
      </c>
      <c r="E80" s="81">
        <f>E81+E82+E83+E84</f>
        <v>10458</v>
      </c>
      <c r="F80" s="111"/>
      <c r="G80" s="284"/>
      <c r="H80" s="93"/>
      <c r="I80" s="93"/>
      <c r="J80" s="93"/>
      <c r="K80" s="70"/>
      <c r="L80" s="70"/>
      <c r="M80" s="71"/>
      <c r="N80" s="72"/>
      <c r="O80" s="72"/>
      <c r="P80" s="72"/>
      <c r="Q80" s="72"/>
      <c r="R80" s="72"/>
      <c r="S80" s="72"/>
      <c r="T80" s="72"/>
      <c r="U80" s="72"/>
      <c r="V80" s="72"/>
      <c r="W80" s="72"/>
      <c r="X80" s="70"/>
      <c r="Y80" s="70"/>
      <c r="Z80" s="70"/>
      <c r="AA80" s="70"/>
      <c r="AB80" s="70"/>
      <c r="AC80" s="70"/>
      <c r="AD80" s="70"/>
      <c r="AE80" s="70"/>
      <c r="AF80" s="70"/>
      <c r="AG80" s="70"/>
      <c r="AH80" s="70"/>
      <c r="AI80" s="70"/>
      <c r="AJ80" s="70"/>
      <c r="AK80" s="70"/>
      <c r="AL80" s="70"/>
      <c r="AM80" s="70"/>
      <c r="AN80" s="70"/>
      <c r="AO80" s="70"/>
      <c r="AP80" s="70"/>
      <c r="AQ80" s="73"/>
      <c r="AR80" s="73"/>
    </row>
    <row r="81" spans="1:44" s="74" customFormat="1" ht="18" customHeight="1" x14ac:dyDescent="0.55000000000000004">
      <c r="A81" s="97" t="s">
        <v>230</v>
      </c>
      <c r="B81" s="98" t="s">
        <v>131</v>
      </c>
      <c r="C81" s="99" t="s">
        <v>140</v>
      </c>
      <c r="D81" s="81">
        <v>3978.4</v>
      </c>
      <c r="E81" s="110">
        <v>3978.4</v>
      </c>
      <c r="F81" s="111"/>
      <c r="G81" s="284"/>
      <c r="H81" s="93"/>
      <c r="I81" s="93"/>
      <c r="J81" s="93"/>
      <c r="K81" s="70"/>
      <c r="L81" s="70"/>
      <c r="M81" s="71"/>
      <c r="N81" s="72"/>
      <c r="O81" s="72"/>
      <c r="P81" s="72"/>
      <c r="Q81" s="72"/>
      <c r="R81" s="72"/>
      <c r="S81" s="72"/>
      <c r="T81" s="72"/>
      <c r="U81" s="72"/>
      <c r="V81" s="72"/>
      <c r="W81" s="72"/>
      <c r="X81" s="70"/>
      <c r="Y81" s="70"/>
      <c r="Z81" s="70"/>
      <c r="AA81" s="70"/>
      <c r="AB81" s="70"/>
      <c r="AC81" s="70"/>
      <c r="AD81" s="70"/>
      <c r="AE81" s="70"/>
      <c r="AF81" s="70"/>
      <c r="AG81" s="70"/>
      <c r="AH81" s="70"/>
      <c r="AI81" s="70"/>
      <c r="AJ81" s="70"/>
      <c r="AK81" s="70"/>
      <c r="AL81" s="70"/>
      <c r="AM81" s="70"/>
      <c r="AN81" s="70"/>
      <c r="AO81" s="70"/>
      <c r="AP81" s="70"/>
      <c r="AQ81" s="73"/>
      <c r="AR81" s="73"/>
    </row>
    <row r="82" spans="1:44" s="74" customFormat="1" ht="18" customHeight="1" x14ac:dyDescent="0.55000000000000004">
      <c r="A82" s="97" t="s">
        <v>231</v>
      </c>
      <c r="B82" s="98" t="s">
        <v>133</v>
      </c>
      <c r="C82" s="99" t="s">
        <v>140</v>
      </c>
      <c r="D82" s="81">
        <v>141.29</v>
      </c>
      <c r="E82" s="113">
        <v>135.1</v>
      </c>
      <c r="F82" s="111"/>
      <c r="G82" s="284"/>
      <c r="H82" s="93"/>
      <c r="I82" s="93"/>
      <c r="J82" s="93"/>
      <c r="K82" s="70"/>
      <c r="L82" s="70"/>
      <c r="M82" s="71"/>
      <c r="N82" s="72"/>
      <c r="O82" s="72"/>
      <c r="P82" s="72"/>
      <c r="Q82" s="72"/>
      <c r="R82" s="72"/>
      <c r="S82" s="72"/>
      <c r="T82" s="72"/>
      <c r="U82" s="72"/>
      <c r="V82" s="72"/>
      <c r="W82" s="72"/>
      <c r="X82" s="70"/>
      <c r="Y82" s="70"/>
      <c r="Z82" s="70"/>
      <c r="AA82" s="70"/>
      <c r="AB82" s="70"/>
      <c r="AC82" s="70"/>
      <c r="AD82" s="70"/>
      <c r="AE82" s="70"/>
      <c r="AF82" s="70"/>
      <c r="AG82" s="70"/>
      <c r="AH82" s="70"/>
      <c r="AI82" s="70"/>
      <c r="AJ82" s="70"/>
      <c r="AK82" s="70"/>
      <c r="AL82" s="70"/>
      <c r="AM82" s="70"/>
      <c r="AN82" s="70"/>
      <c r="AO82" s="70"/>
      <c r="AP82" s="70"/>
      <c r="AQ82" s="73"/>
      <c r="AR82" s="73"/>
    </row>
    <row r="83" spans="1:44" s="74" customFormat="1" ht="18" customHeight="1" x14ac:dyDescent="0.55000000000000004">
      <c r="A83" s="97" t="s">
        <v>232</v>
      </c>
      <c r="B83" s="98" t="s">
        <v>135</v>
      </c>
      <c r="C83" s="99" t="s">
        <v>140</v>
      </c>
      <c r="D83" s="81">
        <v>5729.4399999999941</v>
      </c>
      <c r="E83" s="113">
        <v>6344.5</v>
      </c>
      <c r="F83" s="83"/>
      <c r="G83" s="284"/>
      <c r="H83" s="93"/>
      <c r="I83" s="93"/>
      <c r="J83" s="93"/>
      <c r="K83" s="70"/>
      <c r="L83" s="70"/>
      <c r="M83" s="71"/>
      <c r="N83" s="72"/>
      <c r="O83" s="72"/>
      <c r="P83" s="72"/>
      <c r="Q83" s="72"/>
      <c r="R83" s="72"/>
      <c r="S83" s="72"/>
      <c r="T83" s="72"/>
      <c r="U83" s="72"/>
      <c r="V83" s="72"/>
      <c r="W83" s="72"/>
      <c r="X83" s="70"/>
      <c r="Y83" s="70"/>
      <c r="Z83" s="70"/>
      <c r="AA83" s="70"/>
      <c r="AB83" s="70"/>
      <c r="AC83" s="70"/>
      <c r="AD83" s="70"/>
      <c r="AE83" s="70"/>
      <c r="AF83" s="70"/>
      <c r="AG83" s="70"/>
      <c r="AH83" s="70"/>
      <c r="AI83" s="70"/>
      <c r="AJ83" s="70"/>
      <c r="AK83" s="70"/>
      <c r="AL83" s="70"/>
      <c r="AM83" s="70"/>
      <c r="AN83" s="70"/>
      <c r="AO83" s="70"/>
      <c r="AP83" s="70"/>
      <c r="AQ83" s="73"/>
      <c r="AR83" s="73"/>
    </row>
    <row r="84" spans="1:44" s="74" customFormat="1" ht="18" customHeight="1" x14ac:dyDescent="0.55000000000000004">
      <c r="A84" s="97" t="s">
        <v>233</v>
      </c>
      <c r="B84" s="98" t="s">
        <v>137</v>
      </c>
      <c r="C84" s="99" t="s">
        <v>140</v>
      </c>
      <c r="D84" s="81">
        <v>0</v>
      </c>
      <c r="E84" s="110">
        <v>0</v>
      </c>
      <c r="F84" s="83"/>
      <c r="G84" s="284"/>
      <c r="H84" s="93"/>
      <c r="I84" s="93"/>
      <c r="J84" s="93"/>
      <c r="K84" s="70"/>
      <c r="L84" s="70"/>
      <c r="M84" s="71"/>
      <c r="N84" s="72"/>
      <c r="O84" s="72"/>
      <c r="P84" s="72"/>
      <c r="Q84" s="72"/>
      <c r="R84" s="72"/>
      <c r="S84" s="72"/>
      <c r="T84" s="72"/>
      <c r="U84" s="72"/>
      <c r="V84" s="72"/>
      <c r="W84" s="72"/>
      <c r="X84" s="70"/>
      <c r="Y84" s="70"/>
      <c r="Z84" s="70"/>
      <c r="AA84" s="70"/>
      <c r="AB84" s="70"/>
      <c r="AC84" s="70"/>
      <c r="AD84" s="70"/>
      <c r="AE84" s="70"/>
      <c r="AF84" s="70"/>
      <c r="AG84" s="70"/>
      <c r="AH84" s="70"/>
      <c r="AI84" s="70"/>
      <c r="AJ84" s="70"/>
      <c r="AK84" s="70"/>
      <c r="AL84" s="70"/>
      <c r="AM84" s="70"/>
      <c r="AN84" s="70"/>
      <c r="AO84" s="70"/>
      <c r="AP84" s="70"/>
      <c r="AQ84" s="73"/>
      <c r="AR84" s="73"/>
    </row>
    <row r="85" spans="1:44" s="74" customFormat="1" ht="18" customHeight="1" x14ac:dyDescent="0.55000000000000004">
      <c r="A85" s="97" t="s">
        <v>151</v>
      </c>
      <c r="B85" s="98" t="s">
        <v>152</v>
      </c>
      <c r="C85" s="99" t="s">
        <v>153</v>
      </c>
      <c r="D85" s="81">
        <f>D86+D87+D88+D89</f>
        <v>7112.219000000001</v>
      </c>
      <c r="E85" s="81">
        <f>E86+E87+E88+E89</f>
        <v>7112.219000000001</v>
      </c>
      <c r="F85" s="83"/>
      <c r="G85" s="284"/>
      <c r="H85" s="93"/>
      <c r="I85" s="93"/>
      <c r="J85" s="93"/>
      <c r="K85" s="70"/>
      <c r="L85" s="70"/>
      <c r="M85" s="71"/>
      <c r="N85" s="92"/>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3"/>
      <c r="AR85" s="73"/>
    </row>
    <row r="86" spans="1:44" s="74" customFormat="1" ht="18" customHeight="1" x14ac:dyDescent="0.55000000000000004">
      <c r="A86" s="97" t="s">
        <v>234</v>
      </c>
      <c r="B86" s="98" t="s">
        <v>131</v>
      </c>
      <c r="C86" s="99" t="s">
        <v>153</v>
      </c>
      <c r="D86" s="81">
        <v>1148.6189999999999</v>
      </c>
      <c r="E86" s="110">
        <v>1148.6189999999999</v>
      </c>
      <c r="F86" s="112"/>
      <c r="G86" s="284"/>
      <c r="H86" s="93"/>
      <c r="I86" s="93"/>
      <c r="J86" s="93"/>
      <c r="K86" s="70"/>
      <c r="L86" s="70"/>
      <c r="M86" s="71"/>
      <c r="N86" s="92"/>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3"/>
      <c r="AR86" s="73"/>
    </row>
    <row r="87" spans="1:44" s="74" customFormat="1" ht="18" customHeight="1" x14ac:dyDescent="0.55000000000000004">
      <c r="A87" s="97" t="s">
        <v>235</v>
      </c>
      <c r="B87" s="98" t="s">
        <v>133</v>
      </c>
      <c r="C87" s="99" t="s">
        <v>153</v>
      </c>
      <c r="D87" s="81">
        <v>18.899999999999999</v>
      </c>
      <c r="E87" s="113">
        <v>18.899999999999999</v>
      </c>
      <c r="F87" s="112"/>
      <c r="G87" s="284"/>
      <c r="H87" s="93"/>
      <c r="I87" s="93"/>
      <c r="J87" s="93"/>
      <c r="K87" s="70"/>
      <c r="L87" s="70"/>
      <c r="M87" s="71"/>
      <c r="N87" s="92"/>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3"/>
      <c r="AR87" s="73"/>
    </row>
    <row r="88" spans="1:44" s="74" customFormat="1" ht="18" customHeight="1" x14ac:dyDescent="0.55000000000000004">
      <c r="A88" s="97" t="s">
        <v>236</v>
      </c>
      <c r="B88" s="98" t="s">
        <v>135</v>
      </c>
      <c r="C88" s="99" t="s">
        <v>153</v>
      </c>
      <c r="D88" s="81">
        <v>3524.8490000000002</v>
      </c>
      <c r="E88" s="114">
        <v>3524.8490000000002</v>
      </c>
      <c r="F88" s="115"/>
      <c r="G88" s="284"/>
      <c r="H88" s="93"/>
      <c r="I88" s="93"/>
      <c r="J88" s="93"/>
      <c r="K88" s="70"/>
      <c r="L88" s="70"/>
      <c r="M88" s="71"/>
      <c r="N88" s="92"/>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3"/>
      <c r="AR88" s="73"/>
    </row>
    <row r="89" spans="1:44" s="74" customFormat="1" ht="18" customHeight="1" x14ac:dyDescent="0.55000000000000004">
      <c r="A89" s="97" t="s">
        <v>237</v>
      </c>
      <c r="B89" s="98" t="s">
        <v>137</v>
      </c>
      <c r="C89" s="99" t="s">
        <v>153</v>
      </c>
      <c r="D89" s="81">
        <v>2419.8510000000001</v>
      </c>
      <c r="E89" s="114">
        <v>2419.8510000000001</v>
      </c>
      <c r="F89" s="115"/>
      <c r="G89" s="284"/>
      <c r="H89" s="93"/>
      <c r="I89" s="93"/>
      <c r="J89" s="93"/>
      <c r="K89" s="70"/>
      <c r="L89" s="70"/>
      <c r="M89" s="71"/>
      <c r="N89" s="92"/>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3"/>
      <c r="AR89" s="73"/>
    </row>
    <row r="90" spans="1:44" s="74" customFormat="1" x14ac:dyDescent="0.55000000000000004">
      <c r="A90" s="97" t="s">
        <v>158</v>
      </c>
      <c r="B90" s="98" t="s">
        <v>159</v>
      </c>
      <c r="C90" s="103" t="s">
        <v>160</v>
      </c>
      <c r="D90" s="116">
        <f>6.629/7112.22</f>
        <v>9.3205778223958194E-4</v>
      </c>
      <c r="E90" s="117">
        <v>9.3205778223958194E-4</v>
      </c>
      <c r="F90" s="118"/>
      <c r="G90" s="284"/>
      <c r="H90" s="93"/>
      <c r="I90" s="93"/>
      <c r="J90" s="93"/>
      <c r="K90" s="70"/>
      <c r="L90" s="70"/>
      <c r="M90" s="71"/>
      <c r="N90" s="92"/>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3"/>
      <c r="AR90" s="73"/>
    </row>
    <row r="91" spans="1:44" s="74" customFormat="1" ht="31" x14ac:dyDescent="0.55000000000000004">
      <c r="A91" s="101" t="s">
        <v>161</v>
      </c>
      <c r="B91" s="102" t="s">
        <v>162</v>
      </c>
      <c r="C91" s="103" t="s">
        <v>22</v>
      </c>
      <c r="D91" s="81">
        <v>345390</v>
      </c>
      <c r="E91" s="81">
        <v>343765</v>
      </c>
      <c r="F91" s="118"/>
      <c r="G91" s="284"/>
      <c r="H91" s="93"/>
      <c r="I91" s="93"/>
      <c r="J91" s="93"/>
      <c r="K91" s="70"/>
      <c r="L91" s="70"/>
      <c r="M91" s="71"/>
      <c r="N91" s="92"/>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3"/>
      <c r="AR91" s="73"/>
    </row>
    <row r="92" spans="1:44" s="74" customFormat="1" ht="31" x14ac:dyDescent="0.55000000000000004">
      <c r="A92" s="101" t="s">
        <v>163</v>
      </c>
      <c r="B92" s="102" t="s">
        <v>164</v>
      </c>
      <c r="C92" s="103" t="s">
        <v>22</v>
      </c>
      <c r="D92" s="119" t="s">
        <v>31</v>
      </c>
      <c r="E92" s="81">
        <v>131829</v>
      </c>
      <c r="F92" s="118"/>
      <c r="G92" s="284"/>
      <c r="H92" s="93"/>
      <c r="I92" s="93"/>
      <c r="J92" s="93"/>
      <c r="K92" s="70"/>
      <c r="L92" s="70"/>
      <c r="M92" s="71"/>
      <c r="N92" s="92"/>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3"/>
      <c r="AR92" s="73"/>
    </row>
    <row r="93" spans="1:44" s="74" customFormat="1" ht="37.5" customHeight="1" x14ac:dyDescent="0.55000000000000004">
      <c r="A93" s="101" t="s">
        <v>165</v>
      </c>
      <c r="B93" s="102" t="s">
        <v>166</v>
      </c>
      <c r="C93" s="103" t="s">
        <v>160</v>
      </c>
      <c r="D93" s="119" t="s">
        <v>19</v>
      </c>
      <c r="E93" s="119" t="s">
        <v>19</v>
      </c>
      <c r="F93" s="107"/>
      <c r="G93" s="284"/>
      <c r="H93" s="93"/>
      <c r="I93" s="93"/>
      <c r="J93" s="93"/>
      <c r="K93" s="70"/>
      <c r="L93" s="70"/>
      <c r="M93" s="71"/>
      <c r="N93" s="92"/>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3"/>
      <c r="AR93" s="73"/>
    </row>
    <row r="94" spans="1:44" s="74" customFormat="1" x14ac:dyDescent="0.55000000000000004">
      <c r="A94" s="120"/>
      <c r="B94" s="121"/>
      <c r="C94" s="122"/>
      <c r="D94" s="123"/>
      <c r="E94" s="124"/>
      <c r="F94" s="125"/>
      <c r="G94" s="278"/>
      <c r="H94" s="93"/>
      <c r="I94" s="93"/>
      <c r="J94" s="93"/>
      <c r="K94" s="70"/>
      <c r="L94" s="70"/>
      <c r="M94" s="71"/>
      <c r="N94" s="92"/>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3"/>
      <c r="AR94" s="73"/>
    </row>
    <row r="95" spans="1:44" s="55" customFormat="1" ht="45" customHeight="1" x14ac:dyDescent="0.55000000000000004">
      <c r="A95" s="345" t="s">
        <v>238</v>
      </c>
      <c r="B95" s="346"/>
      <c r="C95" s="346"/>
      <c r="D95" s="346"/>
      <c r="E95" s="346"/>
      <c r="F95" s="346"/>
      <c r="G95" s="278"/>
      <c r="H95" s="279"/>
      <c r="I95" s="279"/>
      <c r="J95" s="279"/>
      <c r="K95" s="52"/>
      <c r="L95" s="52"/>
      <c r="M95" s="53"/>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4"/>
      <c r="AR95" s="54"/>
    </row>
    <row r="96" spans="1:44" s="55" customFormat="1" ht="29.25" customHeight="1" x14ac:dyDescent="0.55000000000000004">
      <c r="A96" s="345" t="s">
        <v>239</v>
      </c>
      <c r="B96" s="346"/>
      <c r="C96" s="346"/>
      <c r="D96" s="346"/>
      <c r="E96" s="346"/>
      <c r="F96" s="346"/>
      <c r="G96" s="278"/>
      <c r="H96" s="279"/>
      <c r="I96" s="279"/>
      <c r="J96" s="279"/>
      <c r="K96" s="52"/>
      <c r="L96" s="52"/>
      <c r="M96" s="53"/>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4"/>
      <c r="AR96" s="54"/>
    </row>
    <row r="97" spans="1:44" s="55" customFormat="1" ht="30" customHeight="1" x14ac:dyDescent="0.55000000000000004">
      <c r="A97" s="345" t="s">
        <v>240</v>
      </c>
      <c r="B97" s="346"/>
      <c r="C97" s="346"/>
      <c r="D97" s="346"/>
      <c r="E97" s="346"/>
      <c r="F97" s="346"/>
      <c r="G97" s="278"/>
      <c r="H97" s="279"/>
      <c r="I97" s="279"/>
      <c r="J97" s="279"/>
      <c r="K97" s="52"/>
      <c r="L97" s="52"/>
      <c r="M97" s="53"/>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4"/>
      <c r="AR97" s="54"/>
    </row>
    <row r="98" spans="1:44" s="55" customFormat="1" ht="31.5" customHeight="1" x14ac:dyDescent="0.55000000000000004">
      <c r="A98" s="345" t="s">
        <v>241</v>
      </c>
      <c r="B98" s="346"/>
      <c r="C98" s="346"/>
      <c r="D98" s="346"/>
      <c r="E98" s="346"/>
      <c r="F98" s="346"/>
      <c r="G98" s="278"/>
      <c r="H98" s="279"/>
      <c r="I98" s="279"/>
      <c r="J98" s="279"/>
      <c r="K98" s="52"/>
      <c r="L98" s="52"/>
      <c r="M98" s="53"/>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4"/>
      <c r="AR98" s="54"/>
    </row>
    <row r="99" spans="1:44" s="55" customFormat="1" ht="36" customHeight="1" x14ac:dyDescent="0.55000000000000004">
      <c r="A99" s="345" t="s">
        <v>242</v>
      </c>
      <c r="B99" s="346"/>
      <c r="C99" s="346"/>
      <c r="D99" s="346"/>
      <c r="E99" s="346"/>
      <c r="F99" s="346"/>
      <c r="G99" s="278"/>
      <c r="H99" s="279"/>
      <c r="I99" s="279"/>
      <c r="J99" s="279"/>
      <c r="K99" s="52"/>
      <c r="L99" s="52"/>
      <c r="M99" s="53"/>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4"/>
      <c r="AR99" s="54"/>
    </row>
    <row r="100" spans="1:44" ht="45" customHeight="1" x14ac:dyDescent="0.55000000000000004"/>
    <row r="101" spans="1:44" ht="45" customHeight="1" x14ac:dyDescent="0.55000000000000004"/>
    <row r="102" spans="1:44" ht="15" customHeight="1" x14ac:dyDescent="0.55000000000000004"/>
  </sheetData>
  <mergeCells count="13">
    <mergeCell ref="A95:F95"/>
    <mergeCell ref="A96:F96"/>
    <mergeCell ref="A97:F97"/>
    <mergeCell ref="A98:F98"/>
    <mergeCell ref="A99:F99"/>
    <mergeCell ref="A7:F7"/>
    <mergeCell ref="A8:F8"/>
    <mergeCell ref="A9:F9"/>
    <mergeCell ref="A10:F10"/>
    <mergeCell ref="A17:A18"/>
    <mergeCell ref="B17:B18"/>
    <mergeCell ref="D17:E17"/>
    <mergeCell ref="F17:F18"/>
  </mergeCells>
  <pageMargins left="0.70866141732283472" right="0.70866141732283472" top="0.74803149606299213" bottom="0.74803149606299213" header="0.31496062992125984" footer="0.31496062992125984"/>
  <pageSetup paperSize="9" scale="11"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2"/>
  <sheetViews>
    <sheetView topLeftCell="C42" zoomScale="80" zoomScaleNormal="80" workbookViewId="0">
      <selection activeCell="U47" sqref="U47"/>
    </sheetView>
  </sheetViews>
  <sheetFormatPr defaultColWidth="0.81640625" defaultRowHeight="15" customHeight="1" x14ac:dyDescent="0.35"/>
  <cols>
    <col min="1" max="1" width="10.1796875" style="127" customWidth="1"/>
    <col min="2" max="2" width="49.1796875" style="127" customWidth="1"/>
    <col min="3" max="3" width="9.453125" style="127" customWidth="1"/>
    <col min="4" max="4" width="15.54296875" style="127" customWidth="1"/>
    <col min="5" max="5" width="16.453125" style="127" customWidth="1"/>
    <col min="6" max="6" width="91.26953125" style="127" customWidth="1"/>
    <col min="7" max="7" width="11.81640625" style="127" hidden="1" customWidth="1"/>
    <col min="8" max="8" width="11.453125" style="127" hidden="1" customWidth="1"/>
    <col min="9" max="11" width="10.81640625" style="127" hidden="1" customWidth="1"/>
    <col min="12" max="17" width="7.453125" style="127" hidden="1" customWidth="1"/>
    <col min="18" max="19" width="9.54296875" style="127" hidden="1" customWidth="1"/>
    <col min="20" max="31" width="9.54296875" style="127" customWidth="1"/>
    <col min="32" max="245" width="0.81640625" style="127"/>
    <col min="246" max="246" width="3.81640625" style="127" customWidth="1"/>
    <col min="247" max="247" width="4.54296875" style="127" customWidth="1"/>
    <col min="248" max="259" width="0.81640625" style="127"/>
    <col min="260" max="260" width="15.54296875" style="127" customWidth="1"/>
    <col min="261" max="261" width="16.453125" style="127" customWidth="1"/>
    <col min="262" max="262" width="74.54296875" style="127" customWidth="1"/>
    <col min="263" max="275" width="0" style="127" hidden="1" customWidth="1"/>
    <col min="276" max="287" width="9.54296875" style="127" customWidth="1"/>
    <col min="288" max="501" width="0.81640625" style="127"/>
    <col min="502" max="502" width="3.81640625" style="127" customWidth="1"/>
    <col min="503" max="503" width="4.54296875" style="127" customWidth="1"/>
    <col min="504" max="515" width="0.81640625" style="127"/>
    <col min="516" max="516" width="15.54296875" style="127" customWidth="1"/>
    <col min="517" max="517" width="16.453125" style="127" customWidth="1"/>
    <col min="518" max="518" width="74.54296875" style="127" customWidth="1"/>
    <col min="519" max="531" width="0" style="127" hidden="1" customWidth="1"/>
    <col min="532" max="543" width="9.54296875" style="127" customWidth="1"/>
    <col min="544" max="757" width="0.81640625" style="127"/>
    <col min="758" max="758" width="3.81640625" style="127" customWidth="1"/>
    <col min="759" max="759" width="4.54296875" style="127" customWidth="1"/>
    <col min="760" max="771" width="0.81640625" style="127"/>
    <col min="772" max="772" width="15.54296875" style="127" customWidth="1"/>
    <col min="773" max="773" width="16.453125" style="127" customWidth="1"/>
    <col min="774" max="774" width="74.54296875" style="127" customWidth="1"/>
    <col min="775" max="787" width="0" style="127" hidden="1" customWidth="1"/>
    <col min="788" max="799" width="9.54296875" style="127" customWidth="1"/>
    <col min="800" max="1013" width="0.81640625" style="127"/>
    <col min="1014" max="1014" width="3.81640625" style="127" customWidth="1"/>
    <col min="1015" max="1015" width="4.54296875" style="127" customWidth="1"/>
    <col min="1016" max="1027" width="0.81640625" style="127"/>
    <col min="1028" max="1028" width="15.54296875" style="127" customWidth="1"/>
    <col min="1029" max="1029" width="16.453125" style="127" customWidth="1"/>
    <col min="1030" max="1030" width="74.54296875" style="127" customWidth="1"/>
    <col min="1031" max="1043" width="0" style="127" hidden="1" customWidth="1"/>
    <col min="1044" max="1055" width="9.54296875" style="127" customWidth="1"/>
    <col min="1056" max="1269" width="0.81640625" style="127"/>
    <col min="1270" max="1270" width="3.81640625" style="127" customWidth="1"/>
    <col min="1271" max="1271" width="4.54296875" style="127" customWidth="1"/>
    <col min="1272" max="1283" width="0.81640625" style="127"/>
    <col min="1284" max="1284" width="15.54296875" style="127" customWidth="1"/>
    <col min="1285" max="1285" width="16.453125" style="127" customWidth="1"/>
    <col min="1286" max="1286" width="74.54296875" style="127" customWidth="1"/>
    <col min="1287" max="1299" width="0" style="127" hidden="1" customWidth="1"/>
    <col min="1300" max="1311" width="9.54296875" style="127" customWidth="1"/>
    <col min="1312" max="1525" width="0.81640625" style="127"/>
    <col min="1526" max="1526" width="3.81640625" style="127" customWidth="1"/>
    <col min="1527" max="1527" width="4.54296875" style="127" customWidth="1"/>
    <col min="1528" max="1539" width="0.81640625" style="127"/>
    <col min="1540" max="1540" width="15.54296875" style="127" customWidth="1"/>
    <col min="1541" max="1541" width="16.453125" style="127" customWidth="1"/>
    <col min="1542" max="1542" width="74.54296875" style="127" customWidth="1"/>
    <col min="1543" max="1555" width="0" style="127" hidden="1" customWidth="1"/>
    <col min="1556" max="1567" width="9.54296875" style="127" customWidth="1"/>
    <col min="1568" max="1781" width="0.81640625" style="127"/>
    <col min="1782" max="1782" width="3.81640625" style="127" customWidth="1"/>
    <col min="1783" max="1783" width="4.54296875" style="127" customWidth="1"/>
    <col min="1784" max="1795" width="0.81640625" style="127"/>
    <col min="1796" max="1796" width="15.54296875" style="127" customWidth="1"/>
    <col min="1797" max="1797" width="16.453125" style="127" customWidth="1"/>
    <col min="1798" max="1798" width="74.54296875" style="127" customWidth="1"/>
    <col min="1799" max="1811" width="0" style="127" hidden="1" customWidth="1"/>
    <col min="1812" max="1823" width="9.54296875" style="127" customWidth="1"/>
    <col min="1824" max="2037" width="0.81640625" style="127"/>
    <col min="2038" max="2038" width="3.81640625" style="127" customWidth="1"/>
    <col min="2039" max="2039" width="4.54296875" style="127" customWidth="1"/>
    <col min="2040" max="2051" width="0.81640625" style="127"/>
    <col min="2052" max="2052" width="15.54296875" style="127" customWidth="1"/>
    <col min="2053" max="2053" width="16.453125" style="127" customWidth="1"/>
    <col min="2054" max="2054" width="74.54296875" style="127" customWidth="1"/>
    <col min="2055" max="2067" width="0" style="127" hidden="1" customWidth="1"/>
    <col min="2068" max="2079" width="9.54296875" style="127" customWidth="1"/>
    <col min="2080" max="2293" width="0.81640625" style="127"/>
    <col min="2294" max="2294" width="3.81640625" style="127" customWidth="1"/>
    <col min="2295" max="2295" width="4.54296875" style="127" customWidth="1"/>
    <col min="2296" max="2307" width="0.81640625" style="127"/>
    <col min="2308" max="2308" width="15.54296875" style="127" customWidth="1"/>
    <col min="2309" max="2309" width="16.453125" style="127" customWidth="1"/>
    <col min="2310" max="2310" width="74.54296875" style="127" customWidth="1"/>
    <col min="2311" max="2323" width="0" style="127" hidden="1" customWidth="1"/>
    <col min="2324" max="2335" width="9.54296875" style="127" customWidth="1"/>
    <col min="2336" max="2549" width="0.81640625" style="127"/>
    <col min="2550" max="2550" width="3.81640625" style="127" customWidth="1"/>
    <col min="2551" max="2551" width="4.54296875" style="127" customWidth="1"/>
    <col min="2552" max="2563" width="0.81640625" style="127"/>
    <col min="2564" max="2564" width="15.54296875" style="127" customWidth="1"/>
    <col min="2565" max="2565" width="16.453125" style="127" customWidth="1"/>
    <col min="2566" max="2566" width="74.54296875" style="127" customWidth="1"/>
    <col min="2567" max="2579" width="0" style="127" hidden="1" customWidth="1"/>
    <col min="2580" max="2591" width="9.54296875" style="127" customWidth="1"/>
    <col min="2592" max="2805" width="0.81640625" style="127"/>
    <col min="2806" max="2806" width="3.81640625" style="127" customWidth="1"/>
    <col min="2807" max="2807" width="4.54296875" style="127" customWidth="1"/>
    <col min="2808" max="2819" width="0.81640625" style="127"/>
    <col min="2820" max="2820" width="15.54296875" style="127" customWidth="1"/>
    <col min="2821" max="2821" width="16.453125" style="127" customWidth="1"/>
    <col min="2822" max="2822" width="74.54296875" style="127" customWidth="1"/>
    <col min="2823" max="2835" width="0" style="127" hidden="1" customWidth="1"/>
    <col min="2836" max="2847" width="9.54296875" style="127" customWidth="1"/>
    <col min="2848" max="3061" width="0.81640625" style="127"/>
    <col min="3062" max="3062" width="3.81640625" style="127" customWidth="1"/>
    <col min="3063" max="3063" width="4.54296875" style="127" customWidth="1"/>
    <col min="3064" max="3075" width="0.81640625" style="127"/>
    <col min="3076" max="3076" width="15.54296875" style="127" customWidth="1"/>
    <col min="3077" max="3077" width="16.453125" style="127" customWidth="1"/>
    <col min="3078" max="3078" width="74.54296875" style="127" customWidth="1"/>
    <col min="3079" max="3091" width="0" style="127" hidden="1" customWidth="1"/>
    <col min="3092" max="3103" width="9.54296875" style="127" customWidth="1"/>
    <col min="3104" max="3317" width="0.81640625" style="127"/>
    <col min="3318" max="3318" width="3.81640625" style="127" customWidth="1"/>
    <col min="3319" max="3319" width="4.54296875" style="127" customWidth="1"/>
    <col min="3320" max="3331" width="0.81640625" style="127"/>
    <col min="3332" max="3332" width="15.54296875" style="127" customWidth="1"/>
    <col min="3333" max="3333" width="16.453125" style="127" customWidth="1"/>
    <col min="3334" max="3334" width="74.54296875" style="127" customWidth="1"/>
    <col min="3335" max="3347" width="0" style="127" hidden="1" customWidth="1"/>
    <col min="3348" max="3359" width="9.54296875" style="127" customWidth="1"/>
    <col min="3360" max="3573" width="0.81640625" style="127"/>
    <col min="3574" max="3574" width="3.81640625" style="127" customWidth="1"/>
    <col min="3575" max="3575" width="4.54296875" style="127" customWidth="1"/>
    <col min="3576" max="3587" width="0.81640625" style="127"/>
    <col min="3588" max="3588" width="15.54296875" style="127" customWidth="1"/>
    <col min="3589" max="3589" width="16.453125" style="127" customWidth="1"/>
    <col min="3590" max="3590" width="74.54296875" style="127" customWidth="1"/>
    <col min="3591" max="3603" width="0" style="127" hidden="1" customWidth="1"/>
    <col min="3604" max="3615" width="9.54296875" style="127" customWidth="1"/>
    <col min="3616" max="3829" width="0.81640625" style="127"/>
    <col min="3830" max="3830" width="3.81640625" style="127" customWidth="1"/>
    <col min="3831" max="3831" width="4.54296875" style="127" customWidth="1"/>
    <col min="3832" max="3843" width="0.81640625" style="127"/>
    <col min="3844" max="3844" width="15.54296875" style="127" customWidth="1"/>
    <col min="3845" max="3845" width="16.453125" style="127" customWidth="1"/>
    <col min="3846" max="3846" width="74.54296875" style="127" customWidth="1"/>
    <col min="3847" max="3859" width="0" style="127" hidden="1" customWidth="1"/>
    <col min="3860" max="3871" width="9.54296875" style="127" customWidth="1"/>
    <col min="3872" max="4085" width="0.81640625" style="127"/>
    <col min="4086" max="4086" width="3.81640625" style="127" customWidth="1"/>
    <col min="4087" max="4087" width="4.54296875" style="127" customWidth="1"/>
    <col min="4088" max="4099" width="0.81640625" style="127"/>
    <col min="4100" max="4100" width="15.54296875" style="127" customWidth="1"/>
    <col min="4101" max="4101" width="16.453125" style="127" customWidth="1"/>
    <col min="4102" max="4102" width="74.54296875" style="127" customWidth="1"/>
    <col min="4103" max="4115" width="0" style="127" hidden="1" customWidth="1"/>
    <col min="4116" max="4127" width="9.54296875" style="127" customWidth="1"/>
    <col min="4128" max="4341" width="0.81640625" style="127"/>
    <col min="4342" max="4342" width="3.81640625" style="127" customWidth="1"/>
    <col min="4343" max="4343" width="4.54296875" style="127" customWidth="1"/>
    <col min="4344" max="4355" width="0.81640625" style="127"/>
    <col min="4356" max="4356" width="15.54296875" style="127" customWidth="1"/>
    <col min="4357" max="4357" width="16.453125" style="127" customWidth="1"/>
    <col min="4358" max="4358" width="74.54296875" style="127" customWidth="1"/>
    <col min="4359" max="4371" width="0" style="127" hidden="1" customWidth="1"/>
    <col min="4372" max="4383" width="9.54296875" style="127" customWidth="1"/>
    <col min="4384" max="4597" width="0.81640625" style="127"/>
    <col min="4598" max="4598" width="3.81640625" style="127" customWidth="1"/>
    <col min="4599" max="4599" width="4.54296875" style="127" customWidth="1"/>
    <col min="4600" max="4611" width="0.81640625" style="127"/>
    <col min="4612" max="4612" width="15.54296875" style="127" customWidth="1"/>
    <col min="4613" max="4613" width="16.453125" style="127" customWidth="1"/>
    <col min="4614" max="4614" width="74.54296875" style="127" customWidth="1"/>
    <col min="4615" max="4627" width="0" style="127" hidden="1" customWidth="1"/>
    <col min="4628" max="4639" width="9.54296875" style="127" customWidth="1"/>
    <col min="4640" max="4853" width="0.81640625" style="127"/>
    <col min="4854" max="4854" width="3.81640625" style="127" customWidth="1"/>
    <col min="4855" max="4855" width="4.54296875" style="127" customWidth="1"/>
    <col min="4856" max="4867" width="0.81640625" style="127"/>
    <col min="4868" max="4868" width="15.54296875" style="127" customWidth="1"/>
    <col min="4869" max="4869" width="16.453125" style="127" customWidth="1"/>
    <col min="4870" max="4870" width="74.54296875" style="127" customWidth="1"/>
    <col min="4871" max="4883" width="0" style="127" hidden="1" customWidth="1"/>
    <col min="4884" max="4895" width="9.54296875" style="127" customWidth="1"/>
    <col min="4896" max="5109" width="0.81640625" style="127"/>
    <col min="5110" max="5110" width="3.81640625" style="127" customWidth="1"/>
    <col min="5111" max="5111" width="4.54296875" style="127" customWidth="1"/>
    <col min="5112" max="5123" width="0.81640625" style="127"/>
    <col min="5124" max="5124" width="15.54296875" style="127" customWidth="1"/>
    <col min="5125" max="5125" width="16.453125" style="127" customWidth="1"/>
    <col min="5126" max="5126" width="74.54296875" style="127" customWidth="1"/>
    <col min="5127" max="5139" width="0" style="127" hidden="1" customWidth="1"/>
    <col min="5140" max="5151" width="9.54296875" style="127" customWidth="1"/>
    <col min="5152" max="5365" width="0.81640625" style="127"/>
    <col min="5366" max="5366" width="3.81640625" style="127" customWidth="1"/>
    <col min="5367" max="5367" width="4.54296875" style="127" customWidth="1"/>
    <col min="5368" max="5379" width="0.81640625" style="127"/>
    <col min="5380" max="5380" width="15.54296875" style="127" customWidth="1"/>
    <col min="5381" max="5381" width="16.453125" style="127" customWidth="1"/>
    <col min="5382" max="5382" width="74.54296875" style="127" customWidth="1"/>
    <col min="5383" max="5395" width="0" style="127" hidden="1" customWidth="1"/>
    <col min="5396" max="5407" width="9.54296875" style="127" customWidth="1"/>
    <col min="5408" max="5621" width="0.81640625" style="127"/>
    <col min="5622" max="5622" width="3.81640625" style="127" customWidth="1"/>
    <col min="5623" max="5623" width="4.54296875" style="127" customWidth="1"/>
    <col min="5624" max="5635" width="0.81640625" style="127"/>
    <col min="5636" max="5636" width="15.54296875" style="127" customWidth="1"/>
    <col min="5637" max="5637" width="16.453125" style="127" customWidth="1"/>
    <col min="5638" max="5638" width="74.54296875" style="127" customWidth="1"/>
    <col min="5639" max="5651" width="0" style="127" hidden="1" customWidth="1"/>
    <col min="5652" max="5663" width="9.54296875" style="127" customWidth="1"/>
    <col min="5664" max="5877" width="0.81640625" style="127"/>
    <col min="5878" max="5878" width="3.81640625" style="127" customWidth="1"/>
    <col min="5879" max="5879" width="4.54296875" style="127" customWidth="1"/>
    <col min="5880" max="5891" width="0.81640625" style="127"/>
    <col min="5892" max="5892" width="15.54296875" style="127" customWidth="1"/>
    <col min="5893" max="5893" width="16.453125" style="127" customWidth="1"/>
    <col min="5894" max="5894" width="74.54296875" style="127" customWidth="1"/>
    <col min="5895" max="5907" width="0" style="127" hidden="1" customWidth="1"/>
    <col min="5908" max="5919" width="9.54296875" style="127" customWidth="1"/>
    <col min="5920" max="6133" width="0.81640625" style="127"/>
    <col min="6134" max="6134" width="3.81640625" style="127" customWidth="1"/>
    <col min="6135" max="6135" width="4.54296875" style="127" customWidth="1"/>
    <col min="6136" max="6147" width="0.81640625" style="127"/>
    <col min="6148" max="6148" width="15.54296875" style="127" customWidth="1"/>
    <col min="6149" max="6149" width="16.453125" style="127" customWidth="1"/>
    <col min="6150" max="6150" width="74.54296875" style="127" customWidth="1"/>
    <col min="6151" max="6163" width="0" style="127" hidden="1" customWidth="1"/>
    <col min="6164" max="6175" width="9.54296875" style="127" customWidth="1"/>
    <col min="6176" max="6389" width="0.81640625" style="127"/>
    <col min="6390" max="6390" width="3.81640625" style="127" customWidth="1"/>
    <col min="6391" max="6391" width="4.54296875" style="127" customWidth="1"/>
    <col min="6392" max="6403" width="0.81640625" style="127"/>
    <col min="6404" max="6404" width="15.54296875" style="127" customWidth="1"/>
    <col min="6405" max="6405" width="16.453125" style="127" customWidth="1"/>
    <col min="6406" max="6406" width="74.54296875" style="127" customWidth="1"/>
    <col min="6407" max="6419" width="0" style="127" hidden="1" customWidth="1"/>
    <col min="6420" max="6431" width="9.54296875" style="127" customWidth="1"/>
    <col min="6432" max="6645" width="0.81640625" style="127"/>
    <col min="6646" max="6646" width="3.81640625" style="127" customWidth="1"/>
    <col min="6647" max="6647" width="4.54296875" style="127" customWidth="1"/>
    <col min="6648" max="6659" width="0.81640625" style="127"/>
    <col min="6660" max="6660" width="15.54296875" style="127" customWidth="1"/>
    <col min="6661" max="6661" width="16.453125" style="127" customWidth="1"/>
    <col min="6662" max="6662" width="74.54296875" style="127" customWidth="1"/>
    <col min="6663" max="6675" width="0" style="127" hidden="1" customWidth="1"/>
    <col min="6676" max="6687" width="9.54296875" style="127" customWidth="1"/>
    <col min="6688" max="6901" width="0.81640625" style="127"/>
    <col min="6902" max="6902" width="3.81640625" style="127" customWidth="1"/>
    <col min="6903" max="6903" width="4.54296875" style="127" customWidth="1"/>
    <col min="6904" max="6915" width="0.81640625" style="127"/>
    <col min="6916" max="6916" width="15.54296875" style="127" customWidth="1"/>
    <col min="6917" max="6917" width="16.453125" style="127" customWidth="1"/>
    <col min="6918" max="6918" width="74.54296875" style="127" customWidth="1"/>
    <col min="6919" max="6931" width="0" style="127" hidden="1" customWidth="1"/>
    <col min="6932" max="6943" width="9.54296875" style="127" customWidth="1"/>
    <col min="6944" max="7157" width="0.81640625" style="127"/>
    <col min="7158" max="7158" width="3.81640625" style="127" customWidth="1"/>
    <col min="7159" max="7159" width="4.54296875" style="127" customWidth="1"/>
    <col min="7160" max="7171" width="0.81640625" style="127"/>
    <col min="7172" max="7172" width="15.54296875" style="127" customWidth="1"/>
    <col min="7173" max="7173" width="16.453125" style="127" customWidth="1"/>
    <col min="7174" max="7174" width="74.54296875" style="127" customWidth="1"/>
    <col min="7175" max="7187" width="0" style="127" hidden="1" customWidth="1"/>
    <col min="7188" max="7199" width="9.54296875" style="127" customWidth="1"/>
    <col min="7200" max="7413" width="0.81640625" style="127"/>
    <col min="7414" max="7414" width="3.81640625" style="127" customWidth="1"/>
    <col min="7415" max="7415" width="4.54296875" style="127" customWidth="1"/>
    <col min="7416" max="7427" width="0.81640625" style="127"/>
    <col min="7428" max="7428" width="15.54296875" style="127" customWidth="1"/>
    <col min="7429" max="7429" width="16.453125" style="127" customWidth="1"/>
    <col min="7430" max="7430" width="74.54296875" style="127" customWidth="1"/>
    <col min="7431" max="7443" width="0" style="127" hidden="1" customWidth="1"/>
    <col min="7444" max="7455" width="9.54296875" style="127" customWidth="1"/>
    <col min="7456" max="7669" width="0.81640625" style="127"/>
    <col min="7670" max="7670" width="3.81640625" style="127" customWidth="1"/>
    <col min="7671" max="7671" width="4.54296875" style="127" customWidth="1"/>
    <col min="7672" max="7683" width="0.81640625" style="127"/>
    <col min="7684" max="7684" width="15.54296875" style="127" customWidth="1"/>
    <col min="7685" max="7685" width="16.453125" style="127" customWidth="1"/>
    <col min="7686" max="7686" width="74.54296875" style="127" customWidth="1"/>
    <col min="7687" max="7699" width="0" style="127" hidden="1" customWidth="1"/>
    <col min="7700" max="7711" width="9.54296875" style="127" customWidth="1"/>
    <col min="7712" max="7925" width="0.81640625" style="127"/>
    <col min="7926" max="7926" width="3.81640625" style="127" customWidth="1"/>
    <col min="7927" max="7927" width="4.54296875" style="127" customWidth="1"/>
    <col min="7928" max="7939" width="0.81640625" style="127"/>
    <col min="7940" max="7940" width="15.54296875" style="127" customWidth="1"/>
    <col min="7941" max="7941" width="16.453125" style="127" customWidth="1"/>
    <col min="7942" max="7942" width="74.54296875" style="127" customWidth="1"/>
    <col min="7943" max="7955" width="0" style="127" hidden="1" customWidth="1"/>
    <col min="7956" max="7967" width="9.54296875" style="127" customWidth="1"/>
    <col min="7968" max="8181" width="0.81640625" style="127"/>
    <col min="8182" max="8182" width="3.81640625" style="127" customWidth="1"/>
    <col min="8183" max="8183" width="4.54296875" style="127" customWidth="1"/>
    <col min="8184" max="8195" width="0.81640625" style="127"/>
    <col min="8196" max="8196" width="15.54296875" style="127" customWidth="1"/>
    <col min="8197" max="8197" width="16.453125" style="127" customWidth="1"/>
    <col min="8198" max="8198" width="74.54296875" style="127" customWidth="1"/>
    <col min="8199" max="8211" width="0" style="127" hidden="1" customWidth="1"/>
    <col min="8212" max="8223" width="9.54296875" style="127" customWidth="1"/>
    <col min="8224" max="8437" width="0.81640625" style="127"/>
    <col min="8438" max="8438" width="3.81640625" style="127" customWidth="1"/>
    <col min="8439" max="8439" width="4.54296875" style="127" customWidth="1"/>
    <col min="8440" max="8451" width="0.81640625" style="127"/>
    <col min="8452" max="8452" width="15.54296875" style="127" customWidth="1"/>
    <col min="8453" max="8453" width="16.453125" style="127" customWidth="1"/>
    <col min="8454" max="8454" width="74.54296875" style="127" customWidth="1"/>
    <col min="8455" max="8467" width="0" style="127" hidden="1" customWidth="1"/>
    <col min="8468" max="8479" width="9.54296875" style="127" customWidth="1"/>
    <col min="8480" max="8693" width="0.81640625" style="127"/>
    <col min="8694" max="8694" width="3.81640625" style="127" customWidth="1"/>
    <col min="8695" max="8695" width="4.54296875" style="127" customWidth="1"/>
    <col min="8696" max="8707" width="0.81640625" style="127"/>
    <col min="8708" max="8708" width="15.54296875" style="127" customWidth="1"/>
    <col min="8709" max="8709" width="16.453125" style="127" customWidth="1"/>
    <col min="8710" max="8710" width="74.54296875" style="127" customWidth="1"/>
    <col min="8711" max="8723" width="0" style="127" hidden="1" customWidth="1"/>
    <col min="8724" max="8735" width="9.54296875" style="127" customWidth="1"/>
    <col min="8736" max="8949" width="0.81640625" style="127"/>
    <col min="8950" max="8950" width="3.81640625" style="127" customWidth="1"/>
    <col min="8951" max="8951" width="4.54296875" style="127" customWidth="1"/>
    <col min="8952" max="8963" width="0.81640625" style="127"/>
    <col min="8964" max="8964" width="15.54296875" style="127" customWidth="1"/>
    <col min="8965" max="8965" width="16.453125" style="127" customWidth="1"/>
    <col min="8966" max="8966" width="74.54296875" style="127" customWidth="1"/>
    <col min="8967" max="8979" width="0" style="127" hidden="1" customWidth="1"/>
    <col min="8980" max="8991" width="9.54296875" style="127" customWidth="1"/>
    <col min="8992" max="9205" width="0.81640625" style="127"/>
    <col min="9206" max="9206" width="3.81640625" style="127" customWidth="1"/>
    <col min="9207" max="9207" width="4.54296875" style="127" customWidth="1"/>
    <col min="9208" max="9219" width="0.81640625" style="127"/>
    <col min="9220" max="9220" width="15.54296875" style="127" customWidth="1"/>
    <col min="9221" max="9221" width="16.453125" style="127" customWidth="1"/>
    <col min="9222" max="9222" width="74.54296875" style="127" customWidth="1"/>
    <col min="9223" max="9235" width="0" style="127" hidden="1" customWidth="1"/>
    <col min="9236" max="9247" width="9.54296875" style="127" customWidth="1"/>
    <col min="9248" max="9461" width="0.81640625" style="127"/>
    <col min="9462" max="9462" width="3.81640625" style="127" customWidth="1"/>
    <col min="9463" max="9463" width="4.54296875" style="127" customWidth="1"/>
    <col min="9464" max="9475" width="0.81640625" style="127"/>
    <col min="9476" max="9476" width="15.54296875" style="127" customWidth="1"/>
    <col min="9477" max="9477" width="16.453125" style="127" customWidth="1"/>
    <col min="9478" max="9478" width="74.54296875" style="127" customWidth="1"/>
    <col min="9479" max="9491" width="0" style="127" hidden="1" customWidth="1"/>
    <col min="9492" max="9503" width="9.54296875" style="127" customWidth="1"/>
    <col min="9504" max="9717" width="0.81640625" style="127"/>
    <col min="9718" max="9718" width="3.81640625" style="127" customWidth="1"/>
    <col min="9719" max="9719" width="4.54296875" style="127" customWidth="1"/>
    <col min="9720" max="9731" width="0.81640625" style="127"/>
    <col min="9732" max="9732" width="15.54296875" style="127" customWidth="1"/>
    <col min="9733" max="9733" width="16.453125" style="127" customWidth="1"/>
    <col min="9734" max="9734" width="74.54296875" style="127" customWidth="1"/>
    <col min="9735" max="9747" width="0" style="127" hidden="1" customWidth="1"/>
    <col min="9748" max="9759" width="9.54296875" style="127" customWidth="1"/>
    <col min="9760" max="9973" width="0.81640625" style="127"/>
    <col min="9974" max="9974" width="3.81640625" style="127" customWidth="1"/>
    <col min="9975" max="9975" width="4.54296875" style="127" customWidth="1"/>
    <col min="9976" max="9987" width="0.81640625" style="127"/>
    <col min="9988" max="9988" width="15.54296875" style="127" customWidth="1"/>
    <col min="9989" max="9989" width="16.453125" style="127" customWidth="1"/>
    <col min="9990" max="9990" width="74.54296875" style="127" customWidth="1"/>
    <col min="9991" max="10003" width="0" style="127" hidden="1" customWidth="1"/>
    <col min="10004" max="10015" width="9.54296875" style="127" customWidth="1"/>
    <col min="10016" max="10229" width="0.81640625" style="127"/>
    <col min="10230" max="10230" width="3.81640625" style="127" customWidth="1"/>
    <col min="10231" max="10231" width="4.54296875" style="127" customWidth="1"/>
    <col min="10232" max="10243" width="0.81640625" style="127"/>
    <col min="10244" max="10244" width="15.54296875" style="127" customWidth="1"/>
    <col min="10245" max="10245" width="16.453125" style="127" customWidth="1"/>
    <col min="10246" max="10246" width="74.54296875" style="127" customWidth="1"/>
    <col min="10247" max="10259" width="0" style="127" hidden="1" customWidth="1"/>
    <col min="10260" max="10271" width="9.54296875" style="127" customWidth="1"/>
    <col min="10272" max="10485" width="0.81640625" style="127"/>
    <col min="10486" max="10486" width="3.81640625" style="127" customWidth="1"/>
    <col min="10487" max="10487" width="4.54296875" style="127" customWidth="1"/>
    <col min="10488" max="10499" width="0.81640625" style="127"/>
    <col min="10500" max="10500" width="15.54296875" style="127" customWidth="1"/>
    <col min="10501" max="10501" width="16.453125" style="127" customWidth="1"/>
    <col min="10502" max="10502" width="74.54296875" style="127" customWidth="1"/>
    <col min="10503" max="10515" width="0" style="127" hidden="1" customWidth="1"/>
    <col min="10516" max="10527" width="9.54296875" style="127" customWidth="1"/>
    <col min="10528" max="10741" width="0.81640625" style="127"/>
    <col min="10742" max="10742" width="3.81640625" style="127" customWidth="1"/>
    <col min="10743" max="10743" width="4.54296875" style="127" customWidth="1"/>
    <col min="10744" max="10755" width="0.81640625" style="127"/>
    <col min="10756" max="10756" width="15.54296875" style="127" customWidth="1"/>
    <col min="10757" max="10757" width="16.453125" style="127" customWidth="1"/>
    <col min="10758" max="10758" width="74.54296875" style="127" customWidth="1"/>
    <col min="10759" max="10771" width="0" style="127" hidden="1" customWidth="1"/>
    <col min="10772" max="10783" width="9.54296875" style="127" customWidth="1"/>
    <col min="10784" max="10997" width="0.81640625" style="127"/>
    <col min="10998" max="10998" width="3.81640625" style="127" customWidth="1"/>
    <col min="10999" max="10999" width="4.54296875" style="127" customWidth="1"/>
    <col min="11000" max="11011" width="0.81640625" style="127"/>
    <col min="11012" max="11012" width="15.54296875" style="127" customWidth="1"/>
    <col min="11013" max="11013" width="16.453125" style="127" customWidth="1"/>
    <col min="11014" max="11014" width="74.54296875" style="127" customWidth="1"/>
    <col min="11015" max="11027" width="0" style="127" hidden="1" customWidth="1"/>
    <col min="11028" max="11039" width="9.54296875" style="127" customWidth="1"/>
    <col min="11040" max="11253" width="0.81640625" style="127"/>
    <col min="11254" max="11254" width="3.81640625" style="127" customWidth="1"/>
    <col min="11255" max="11255" width="4.54296875" style="127" customWidth="1"/>
    <col min="11256" max="11267" width="0.81640625" style="127"/>
    <col min="11268" max="11268" width="15.54296875" style="127" customWidth="1"/>
    <col min="11269" max="11269" width="16.453125" style="127" customWidth="1"/>
    <col min="11270" max="11270" width="74.54296875" style="127" customWidth="1"/>
    <col min="11271" max="11283" width="0" style="127" hidden="1" customWidth="1"/>
    <col min="11284" max="11295" width="9.54296875" style="127" customWidth="1"/>
    <col min="11296" max="11509" width="0.81640625" style="127"/>
    <col min="11510" max="11510" width="3.81640625" style="127" customWidth="1"/>
    <col min="11511" max="11511" width="4.54296875" style="127" customWidth="1"/>
    <col min="11512" max="11523" width="0.81640625" style="127"/>
    <col min="11524" max="11524" width="15.54296875" style="127" customWidth="1"/>
    <col min="11525" max="11525" width="16.453125" style="127" customWidth="1"/>
    <col min="11526" max="11526" width="74.54296875" style="127" customWidth="1"/>
    <col min="11527" max="11539" width="0" style="127" hidden="1" customWidth="1"/>
    <col min="11540" max="11551" width="9.54296875" style="127" customWidth="1"/>
    <col min="11552" max="11765" width="0.81640625" style="127"/>
    <col min="11766" max="11766" width="3.81640625" style="127" customWidth="1"/>
    <col min="11767" max="11767" width="4.54296875" style="127" customWidth="1"/>
    <col min="11768" max="11779" width="0.81640625" style="127"/>
    <col min="11780" max="11780" width="15.54296875" style="127" customWidth="1"/>
    <col min="11781" max="11781" width="16.453125" style="127" customWidth="1"/>
    <col min="11782" max="11782" width="74.54296875" style="127" customWidth="1"/>
    <col min="11783" max="11795" width="0" style="127" hidden="1" customWidth="1"/>
    <col min="11796" max="11807" width="9.54296875" style="127" customWidth="1"/>
    <col min="11808" max="12021" width="0.81640625" style="127"/>
    <col min="12022" max="12022" width="3.81640625" style="127" customWidth="1"/>
    <col min="12023" max="12023" width="4.54296875" style="127" customWidth="1"/>
    <col min="12024" max="12035" width="0.81640625" style="127"/>
    <col min="12036" max="12036" width="15.54296875" style="127" customWidth="1"/>
    <col min="12037" max="12037" width="16.453125" style="127" customWidth="1"/>
    <col min="12038" max="12038" width="74.54296875" style="127" customWidth="1"/>
    <col min="12039" max="12051" width="0" style="127" hidden="1" customWidth="1"/>
    <col min="12052" max="12063" width="9.54296875" style="127" customWidth="1"/>
    <col min="12064" max="12277" width="0.81640625" style="127"/>
    <col min="12278" max="12278" width="3.81640625" style="127" customWidth="1"/>
    <col min="12279" max="12279" width="4.54296875" style="127" customWidth="1"/>
    <col min="12280" max="12291" width="0.81640625" style="127"/>
    <col min="12292" max="12292" width="15.54296875" style="127" customWidth="1"/>
    <col min="12293" max="12293" width="16.453125" style="127" customWidth="1"/>
    <col min="12294" max="12294" width="74.54296875" style="127" customWidth="1"/>
    <col min="12295" max="12307" width="0" style="127" hidden="1" customWidth="1"/>
    <col min="12308" max="12319" width="9.54296875" style="127" customWidth="1"/>
    <col min="12320" max="12533" width="0.81640625" style="127"/>
    <col min="12534" max="12534" width="3.81640625" style="127" customWidth="1"/>
    <col min="12535" max="12535" width="4.54296875" style="127" customWidth="1"/>
    <col min="12536" max="12547" width="0.81640625" style="127"/>
    <col min="12548" max="12548" width="15.54296875" style="127" customWidth="1"/>
    <col min="12549" max="12549" width="16.453125" style="127" customWidth="1"/>
    <col min="12550" max="12550" width="74.54296875" style="127" customWidth="1"/>
    <col min="12551" max="12563" width="0" style="127" hidden="1" customWidth="1"/>
    <col min="12564" max="12575" width="9.54296875" style="127" customWidth="1"/>
    <col min="12576" max="12789" width="0.81640625" style="127"/>
    <col min="12790" max="12790" width="3.81640625" style="127" customWidth="1"/>
    <col min="12791" max="12791" width="4.54296875" style="127" customWidth="1"/>
    <col min="12792" max="12803" width="0.81640625" style="127"/>
    <col min="12804" max="12804" width="15.54296875" style="127" customWidth="1"/>
    <col min="12805" max="12805" width="16.453125" style="127" customWidth="1"/>
    <col min="12806" max="12806" width="74.54296875" style="127" customWidth="1"/>
    <col min="12807" max="12819" width="0" style="127" hidden="1" customWidth="1"/>
    <col min="12820" max="12831" width="9.54296875" style="127" customWidth="1"/>
    <col min="12832" max="13045" width="0.81640625" style="127"/>
    <col min="13046" max="13046" width="3.81640625" style="127" customWidth="1"/>
    <col min="13047" max="13047" width="4.54296875" style="127" customWidth="1"/>
    <col min="13048" max="13059" width="0.81640625" style="127"/>
    <col min="13060" max="13060" width="15.54296875" style="127" customWidth="1"/>
    <col min="13061" max="13061" width="16.453125" style="127" customWidth="1"/>
    <col min="13062" max="13062" width="74.54296875" style="127" customWidth="1"/>
    <col min="13063" max="13075" width="0" style="127" hidden="1" customWidth="1"/>
    <col min="13076" max="13087" width="9.54296875" style="127" customWidth="1"/>
    <col min="13088" max="13301" width="0.81640625" style="127"/>
    <col min="13302" max="13302" width="3.81640625" style="127" customWidth="1"/>
    <col min="13303" max="13303" width="4.54296875" style="127" customWidth="1"/>
    <col min="13304" max="13315" width="0.81640625" style="127"/>
    <col min="13316" max="13316" width="15.54296875" style="127" customWidth="1"/>
    <col min="13317" max="13317" width="16.453125" style="127" customWidth="1"/>
    <col min="13318" max="13318" width="74.54296875" style="127" customWidth="1"/>
    <col min="13319" max="13331" width="0" style="127" hidden="1" customWidth="1"/>
    <col min="13332" max="13343" width="9.54296875" style="127" customWidth="1"/>
    <col min="13344" max="13557" width="0.81640625" style="127"/>
    <col min="13558" max="13558" width="3.81640625" style="127" customWidth="1"/>
    <col min="13559" max="13559" width="4.54296875" style="127" customWidth="1"/>
    <col min="13560" max="13571" width="0.81640625" style="127"/>
    <col min="13572" max="13572" width="15.54296875" style="127" customWidth="1"/>
    <col min="13573" max="13573" width="16.453125" style="127" customWidth="1"/>
    <col min="13574" max="13574" width="74.54296875" style="127" customWidth="1"/>
    <col min="13575" max="13587" width="0" style="127" hidden="1" customWidth="1"/>
    <col min="13588" max="13599" width="9.54296875" style="127" customWidth="1"/>
    <col min="13600" max="13813" width="0.81640625" style="127"/>
    <col min="13814" max="13814" width="3.81640625" style="127" customWidth="1"/>
    <col min="13815" max="13815" width="4.54296875" style="127" customWidth="1"/>
    <col min="13816" max="13827" width="0.81640625" style="127"/>
    <col min="13828" max="13828" width="15.54296875" style="127" customWidth="1"/>
    <col min="13829" max="13829" width="16.453125" style="127" customWidth="1"/>
    <col min="13830" max="13830" width="74.54296875" style="127" customWidth="1"/>
    <col min="13831" max="13843" width="0" style="127" hidden="1" customWidth="1"/>
    <col min="13844" max="13855" width="9.54296875" style="127" customWidth="1"/>
    <col min="13856" max="14069" width="0.81640625" style="127"/>
    <col min="14070" max="14070" width="3.81640625" style="127" customWidth="1"/>
    <col min="14071" max="14071" width="4.54296875" style="127" customWidth="1"/>
    <col min="14072" max="14083" width="0.81640625" style="127"/>
    <col min="14084" max="14084" width="15.54296875" style="127" customWidth="1"/>
    <col min="14085" max="14085" width="16.453125" style="127" customWidth="1"/>
    <col min="14086" max="14086" width="74.54296875" style="127" customWidth="1"/>
    <col min="14087" max="14099" width="0" style="127" hidden="1" customWidth="1"/>
    <col min="14100" max="14111" width="9.54296875" style="127" customWidth="1"/>
    <col min="14112" max="14325" width="0.81640625" style="127"/>
    <col min="14326" max="14326" width="3.81640625" style="127" customWidth="1"/>
    <col min="14327" max="14327" width="4.54296875" style="127" customWidth="1"/>
    <col min="14328" max="14339" width="0.81640625" style="127"/>
    <col min="14340" max="14340" width="15.54296875" style="127" customWidth="1"/>
    <col min="14341" max="14341" width="16.453125" style="127" customWidth="1"/>
    <col min="14342" max="14342" width="74.54296875" style="127" customWidth="1"/>
    <col min="14343" max="14355" width="0" style="127" hidden="1" customWidth="1"/>
    <col min="14356" max="14367" width="9.54296875" style="127" customWidth="1"/>
    <col min="14368" max="14581" width="0.81640625" style="127"/>
    <col min="14582" max="14582" width="3.81640625" style="127" customWidth="1"/>
    <col min="14583" max="14583" width="4.54296875" style="127" customWidth="1"/>
    <col min="14584" max="14595" width="0.81640625" style="127"/>
    <col min="14596" max="14596" width="15.54296875" style="127" customWidth="1"/>
    <col min="14597" max="14597" width="16.453125" style="127" customWidth="1"/>
    <col min="14598" max="14598" width="74.54296875" style="127" customWidth="1"/>
    <col min="14599" max="14611" width="0" style="127" hidden="1" customWidth="1"/>
    <col min="14612" max="14623" width="9.54296875" style="127" customWidth="1"/>
    <col min="14624" max="14837" width="0.81640625" style="127"/>
    <col min="14838" max="14838" width="3.81640625" style="127" customWidth="1"/>
    <col min="14839" max="14839" width="4.54296875" style="127" customWidth="1"/>
    <col min="14840" max="14851" width="0.81640625" style="127"/>
    <col min="14852" max="14852" width="15.54296875" style="127" customWidth="1"/>
    <col min="14853" max="14853" width="16.453125" style="127" customWidth="1"/>
    <col min="14854" max="14854" width="74.54296875" style="127" customWidth="1"/>
    <col min="14855" max="14867" width="0" style="127" hidden="1" customWidth="1"/>
    <col min="14868" max="14879" width="9.54296875" style="127" customWidth="1"/>
    <col min="14880" max="15093" width="0.81640625" style="127"/>
    <col min="15094" max="15094" width="3.81640625" style="127" customWidth="1"/>
    <col min="15095" max="15095" width="4.54296875" style="127" customWidth="1"/>
    <col min="15096" max="15107" width="0.81640625" style="127"/>
    <col min="15108" max="15108" width="15.54296875" style="127" customWidth="1"/>
    <col min="15109" max="15109" width="16.453125" style="127" customWidth="1"/>
    <col min="15110" max="15110" width="74.54296875" style="127" customWidth="1"/>
    <col min="15111" max="15123" width="0" style="127" hidden="1" customWidth="1"/>
    <col min="15124" max="15135" width="9.54296875" style="127" customWidth="1"/>
    <col min="15136" max="15349" width="0.81640625" style="127"/>
    <col min="15350" max="15350" width="3.81640625" style="127" customWidth="1"/>
    <col min="15351" max="15351" width="4.54296875" style="127" customWidth="1"/>
    <col min="15352" max="15363" width="0.81640625" style="127"/>
    <col min="15364" max="15364" width="15.54296875" style="127" customWidth="1"/>
    <col min="15365" max="15365" width="16.453125" style="127" customWidth="1"/>
    <col min="15366" max="15366" width="74.54296875" style="127" customWidth="1"/>
    <col min="15367" max="15379" width="0" style="127" hidden="1" customWidth="1"/>
    <col min="15380" max="15391" width="9.54296875" style="127" customWidth="1"/>
    <col min="15392" max="15605" width="0.81640625" style="127"/>
    <col min="15606" max="15606" width="3.81640625" style="127" customWidth="1"/>
    <col min="15607" max="15607" width="4.54296875" style="127" customWidth="1"/>
    <col min="15608" max="15619" width="0.81640625" style="127"/>
    <col min="15620" max="15620" width="15.54296875" style="127" customWidth="1"/>
    <col min="15621" max="15621" width="16.453125" style="127" customWidth="1"/>
    <col min="15622" max="15622" width="74.54296875" style="127" customWidth="1"/>
    <col min="15623" max="15635" width="0" style="127" hidden="1" customWidth="1"/>
    <col min="15636" max="15647" width="9.54296875" style="127" customWidth="1"/>
    <col min="15648" max="15861" width="0.81640625" style="127"/>
    <col min="15862" max="15862" width="3.81640625" style="127" customWidth="1"/>
    <col min="15863" max="15863" width="4.54296875" style="127" customWidth="1"/>
    <col min="15864" max="15875" width="0.81640625" style="127"/>
    <col min="15876" max="15876" width="15.54296875" style="127" customWidth="1"/>
    <col min="15877" max="15877" width="16.453125" style="127" customWidth="1"/>
    <col min="15878" max="15878" width="74.54296875" style="127" customWidth="1"/>
    <col min="15879" max="15891" width="0" style="127" hidden="1" customWidth="1"/>
    <col min="15892" max="15903" width="9.54296875" style="127" customWidth="1"/>
    <col min="15904" max="16117" width="0.81640625" style="127"/>
    <col min="16118" max="16118" width="3.81640625" style="127" customWidth="1"/>
    <col min="16119" max="16119" width="4.54296875" style="127" customWidth="1"/>
    <col min="16120" max="16131" width="0.81640625" style="127"/>
    <col min="16132" max="16132" width="15.54296875" style="127" customWidth="1"/>
    <col min="16133" max="16133" width="16.453125" style="127" customWidth="1"/>
    <col min="16134" max="16134" width="74.54296875" style="127" customWidth="1"/>
    <col min="16135" max="16147" width="0" style="127" hidden="1" customWidth="1"/>
    <col min="16148" max="16159" width="9.54296875" style="127" customWidth="1"/>
    <col min="16160" max="16384" width="0.81640625" style="127"/>
  </cols>
  <sheetData>
    <row r="1" spans="1:6" s="126" customFormat="1" ht="12" customHeight="1" x14ac:dyDescent="0.35">
      <c r="F1" s="126" t="s">
        <v>0</v>
      </c>
    </row>
    <row r="2" spans="1:6" s="126" customFormat="1" ht="12" customHeight="1" x14ac:dyDescent="0.35">
      <c r="F2" s="126" t="s">
        <v>1</v>
      </c>
    </row>
    <row r="3" spans="1:6" s="126" customFormat="1" ht="12" customHeight="1" x14ac:dyDescent="0.35">
      <c r="F3" s="126" t="s">
        <v>2</v>
      </c>
    </row>
    <row r="4" spans="1:6" ht="21" customHeight="1" x14ac:dyDescent="0.35"/>
    <row r="5" spans="1:6" s="128" customFormat="1" ht="14.25" customHeight="1" x14ac:dyDescent="0.35">
      <c r="A5" s="347" t="s">
        <v>3</v>
      </c>
      <c r="B5" s="347"/>
      <c r="C5" s="347"/>
      <c r="D5" s="347"/>
      <c r="E5" s="347"/>
      <c r="F5" s="347"/>
    </row>
    <row r="6" spans="1:6" s="128" customFormat="1" ht="14.25" customHeight="1" x14ac:dyDescent="0.35">
      <c r="A6" s="347" t="s">
        <v>4</v>
      </c>
      <c r="B6" s="347"/>
      <c r="C6" s="347"/>
      <c r="D6" s="347"/>
      <c r="E6" s="347"/>
      <c r="F6" s="347"/>
    </row>
    <row r="7" spans="1:6" s="128" customFormat="1" ht="14.25" customHeight="1" x14ac:dyDescent="0.35">
      <c r="A7" s="347" t="s">
        <v>5</v>
      </c>
      <c r="B7" s="347"/>
      <c r="C7" s="347"/>
      <c r="D7" s="347"/>
      <c r="E7" s="347"/>
      <c r="F7" s="347"/>
    </row>
    <row r="8" spans="1:6" s="128" customFormat="1" ht="14.25" customHeight="1" x14ac:dyDescent="0.35">
      <c r="A8" s="347" t="s">
        <v>6</v>
      </c>
      <c r="B8" s="347"/>
      <c r="C8" s="347"/>
      <c r="D8" s="347"/>
      <c r="E8" s="347"/>
      <c r="F8" s="347"/>
    </row>
    <row r="9" spans="1:6" ht="21" customHeight="1" x14ac:dyDescent="0.35"/>
    <row r="10" spans="1:6" ht="15.5" x14ac:dyDescent="0.35">
      <c r="A10" s="128" t="s">
        <v>417</v>
      </c>
      <c r="B10" s="128"/>
      <c r="C10" s="298" t="s">
        <v>246</v>
      </c>
      <c r="D10" s="299"/>
      <c r="E10" s="299"/>
      <c r="F10" s="128"/>
    </row>
    <row r="11" spans="1:6" ht="15.5" x14ac:dyDescent="0.35">
      <c r="A11" s="128" t="s">
        <v>191</v>
      </c>
      <c r="B11" s="300" t="s">
        <v>192</v>
      </c>
      <c r="C11" s="301"/>
      <c r="D11" s="128"/>
      <c r="E11" s="128"/>
      <c r="F11" s="128"/>
    </row>
    <row r="12" spans="1:6" ht="15.5" x14ac:dyDescent="0.35">
      <c r="A12" s="128" t="s">
        <v>193</v>
      </c>
      <c r="B12" s="302" t="s">
        <v>247</v>
      </c>
      <c r="C12" s="301"/>
      <c r="D12" s="128"/>
      <c r="E12" s="128"/>
      <c r="F12" s="128"/>
    </row>
    <row r="13" spans="1:6" ht="15.5" x14ac:dyDescent="0.35">
      <c r="A13" s="128" t="s">
        <v>416</v>
      </c>
      <c r="B13" s="128"/>
      <c r="C13" s="128"/>
      <c r="D13" s="128"/>
      <c r="E13" s="128"/>
      <c r="F13" s="128"/>
    </row>
    <row r="14" spans="1:6" ht="15" customHeight="1" x14ac:dyDescent="0.35">
      <c r="A14" s="128"/>
      <c r="B14" s="128"/>
      <c r="C14" s="128"/>
      <c r="D14" s="128"/>
      <c r="E14" s="128"/>
      <c r="F14" s="128"/>
    </row>
    <row r="15" spans="1:6" s="129" customFormat="1" ht="13.5" customHeight="1" x14ac:dyDescent="0.35">
      <c r="A15" s="357" t="s">
        <v>11</v>
      </c>
      <c r="B15" s="359"/>
      <c r="C15" s="303" t="s">
        <v>197</v>
      </c>
      <c r="D15" s="353">
        <v>2019</v>
      </c>
      <c r="E15" s="354"/>
      <c r="F15" s="355" t="s">
        <v>14</v>
      </c>
    </row>
    <row r="16" spans="1:6" s="129" customFormat="1" ht="15.5" x14ac:dyDescent="0.35">
      <c r="A16" s="358"/>
      <c r="B16" s="360"/>
      <c r="C16" s="304"/>
      <c r="D16" s="305" t="s">
        <v>15</v>
      </c>
      <c r="E16" s="305" t="s">
        <v>16</v>
      </c>
      <c r="F16" s="356"/>
    </row>
    <row r="17" spans="1:19" s="129" customFormat="1" ht="15" customHeight="1" x14ac:dyDescent="0.35">
      <c r="A17" s="306" t="s">
        <v>17</v>
      </c>
      <c r="B17" s="307" t="s">
        <v>18</v>
      </c>
      <c r="C17" s="305" t="s">
        <v>19</v>
      </c>
      <c r="D17" s="305" t="s">
        <v>19</v>
      </c>
      <c r="E17" s="305" t="s">
        <v>19</v>
      </c>
      <c r="F17" s="308" t="s">
        <v>19</v>
      </c>
    </row>
    <row r="18" spans="1:19" s="131" customFormat="1" ht="30" customHeight="1" x14ac:dyDescent="0.35">
      <c r="A18" s="309" t="s">
        <v>20</v>
      </c>
      <c r="B18" s="310" t="s">
        <v>21</v>
      </c>
      <c r="C18" s="311" t="s">
        <v>22</v>
      </c>
      <c r="D18" s="312">
        <v>10910485.486316247</v>
      </c>
      <c r="E18" s="312">
        <v>10786558.925199997</v>
      </c>
      <c r="F18" s="274"/>
      <c r="G18" s="130">
        <f>D19+D39+D54</f>
        <v>10910485.486316247</v>
      </c>
      <c r="H18" s="130">
        <f>E19+E39+E54</f>
        <v>10786558.925199997</v>
      </c>
      <c r="J18" s="130"/>
      <c r="R18" s="132">
        <f>E18-D18</f>
        <v>-123926.56111625023</v>
      </c>
    </row>
    <row r="19" spans="1:19" s="131" customFormat="1" ht="30" customHeight="1" x14ac:dyDescent="0.35">
      <c r="A19" s="313" t="s">
        <v>23</v>
      </c>
      <c r="B19" s="310" t="s">
        <v>24</v>
      </c>
      <c r="C19" s="311" t="s">
        <v>22</v>
      </c>
      <c r="D19" s="312">
        <v>3479727.6790864468</v>
      </c>
      <c r="E19" s="312">
        <v>3697516.2154854769</v>
      </c>
      <c r="F19" s="314"/>
      <c r="R19" s="132">
        <f t="shared" ref="R19:R82" si="0">E19-D19</f>
        <v>217788.53639903013</v>
      </c>
    </row>
    <row r="20" spans="1:19" s="131" customFormat="1" ht="15" customHeight="1" x14ac:dyDescent="0.35">
      <c r="A20" s="313" t="s">
        <v>25</v>
      </c>
      <c r="B20" s="310" t="s">
        <v>26</v>
      </c>
      <c r="C20" s="311" t="s">
        <v>22</v>
      </c>
      <c r="D20" s="312">
        <f>D21+D22+D23</f>
        <v>798050.87771998625</v>
      </c>
      <c r="E20" s="312">
        <f>E21+E22+E23</f>
        <v>785560.31902521069</v>
      </c>
      <c r="F20" s="274"/>
      <c r="G20" s="130">
        <f>D20+D25+D27+D37+D38</f>
        <v>3479727.6790864468</v>
      </c>
      <c r="H20" s="130">
        <f>E20+E25+E27+E37+E38</f>
        <v>3697516.2154854769</v>
      </c>
      <c r="R20" s="132">
        <f t="shared" si="0"/>
        <v>-12490.558694775566</v>
      </c>
    </row>
    <row r="21" spans="1:19" s="129" customFormat="1" ht="30" customHeight="1" x14ac:dyDescent="0.35">
      <c r="A21" s="313" t="s">
        <v>27</v>
      </c>
      <c r="B21" s="310" t="s">
        <v>28</v>
      </c>
      <c r="C21" s="311" t="s">
        <v>22</v>
      </c>
      <c r="D21" s="312">
        <v>285721.25804078788</v>
      </c>
      <c r="E21" s="312">
        <v>271975.1706246566</v>
      </c>
      <c r="F21" s="314"/>
      <c r="R21" s="132">
        <f t="shared" si="0"/>
        <v>-13746.087416131282</v>
      </c>
    </row>
    <row r="22" spans="1:19" s="129" customFormat="1" ht="46.5" x14ac:dyDescent="0.35">
      <c r="A22" s="313" t="s">
        <v>29</v>
      </c>
      <c r="B22" s="310" t="s">
        <v>30</v>
      </c>
      <c r="C22" s="311" t="s">
        <v>22</v>
      </c>
      <c r="D22" s="312">
        <v>309964.65999999997</v>
      </c>
      <c r="E22" s="312">
        <v>223817.00259000002</v>
      </c>
      <c r="F22" s="274" t="s">
        <v>444</v>
      </c>
      <c r="G22" s="133">
        <v>223817</v>
      </c>
      <c r="R22" s="132">
        <f t="shared" si="0"/>
        <v>-86147.657409999956</v>
      </c>
    </row>
    <row r="23" spans="1:19" s="129" customFormat="1" ht="40.5" customHeight="1" x14ac:dyDescent="0.35">
      <c r="A23" s="313" t="s">
        <v>33</v>
      </c>
      <c r="B23" s="310" t="s">
        <v>34</v>
      </c>
      <c r="C23" s="311" t="s">
        <v>22</v>
      </c>
      <c r="D23" s="312">
        <v>202364.95967919851</v>
      </c>
      <c r="E23" s="312">
        <v>289768.14581055404</v>
      </c>
      <c r="F23" s="274" t="s">
        <v>449</v>
      </c>
      <c r="H23" s="133">
        <f>D23-D24</f>
        <v>11300.069679198496</v>
      </c>
      <c r="I23" s="133">
        <f>E23-E24</f>
        <v>197250.84525449999</v>
      </c>
      <c r="J23" s="133">
        <f>I23-H23</f>
        <v>185950.77557530149</v>
      </c>
      <c r="M23" s="133"/>
      <c r="R23" s="132">
        <f>E23-D23</f>
        <v>87403.186131355527</v>
      </c>
    </row>
    <row r="24" spans="1:19" s="129" customFormat="1" ht="47.5" customHeight="1" x14ac:dyDescent="0.35">
      <c r="A24" s="313" t="s">
        <v>36</v>
      </c>
      <c r="B24" s="310" t="s">
        <v>37</v>
      </c>
      <c r="C24" s="311" t="s">
        <v>22</v>
      </c>
      <c r="D24" s="312">
        <f>191064.89</f>
        <v>191064.89</v>
      </c>
      <c r="E24" s="312">
        <v>92517.300556054048</v>
      </c>
      <c r="F24" s="274" t="s">
        <v>450</v>
      </c>
      <c r="G24" s="133">
        <v>92517</v>
      </c>
      <c r="R24" s="132">
        <f t="shared" si="0"/>
        <v>-98547.589443945966</v>
      </c>
      <c r="S24" s="133">
        <f>R24-R23</f>
        <v>-185950.77557530149</v>
      </c>
    </row>
    <row r="25" spans="1:19" s="129" customFormat="1" ht="15" customHeight="1" x14ac:dyDescent="0.35">
      <c r="A25" s="313" t="s">
        <v>38</v>
      </c>
      <c r="B25" s="310" t="s">
        <v>39</v>
      </c>
      <c r="C25" s="311" t="s">
        <v>22</v>
      </c>
      <c r="D25" s="312">
        <v>2435136.9281082791</v>
      </c>
      <c r="E25" s="312">
        <v>2355528.9979846608</v>
      </c>
      <c r="F25" s="274"/>
      <c r="G25" s="129">
        <v>1.0143519902129239</v>
      </c>
      <c r="H25" s="129">
        <v>7926.3755225898167</v>
      </c>
      <c r="I25" s="133"/>
      <c r="R25" s="132">
        <f t="shared" si="0"/>
        <v>-79607.930123618338</v>
      </c>
    </row>
    <row r="26" spans="1:19" s="129" customFormat="1" ht="15" customHeight="1" x14ac:dyDescent="0.35">
      <c r="A26" s="313" t="s">
        <v>41</v>
      </c>
      <c r="B26" s="310" t="s">
        <v>37</v>
      </c>
      <c r="C26" s="311" t="s">
        <v>22</v>
      </c>
      <c r="D26" s="312"/>
      <c r="E26" s="312">
        <v>273721</v>
      </c>
      <c r="F26" s="274" t="s">
        <v>248</v>
      </c>
      <c r="R26" s="132">
        <f t="shared" si="0"/>
        <v>273721</v>
      </c>
    </row>
    <row r="27" spans="1:19" s="131" customFormat="1" ht="30" customHeight="1" x14ac:dyDescent="0.35">
      <c r="A27" s="313" t="s">
        <v>42</v>
      </c>
      <c r="B27" s="310" t="s">
        <v>43</v>
      </c>
      <c r="C27" s="311" t="s">
        <v>22</v>
      </c>
      <c r="D27" s="312">
        <f>D28+D29+D30</f>
        <v>246388.68259690522</v>
      </c>
      <c r="E27" s="312">
        <f>E28+E29+E30</f>
        <v>556193.54946956108</v>
      </c>
      <c r="F27" s="314"/>
      <c r="R27" s="132">
        <f t="shared" si="0"/>
        <v>309804.86687265587</v>
      </c>
    </row>
    <row r="28" spans="1:19" s="129" customFormat="1" ht="30" customHeight="1" x14ac:dyDescent="0.35">
      <c r="A28" s="313" t="s">
        <v>44</v>
      </c>
      <c r="B28" s="310" t="s">
        <v>45</v>
      </c>
      <c r="C28" s="311" t="s">
        <v>22</v>
      </c>
      <c r="D28" s="312">
        <v>19748.56209206556</v>
      </c>
      <c r="E28" s="312">
        <v>26789.005935872869</v>
      </c>
      <c r="F28" s="274"/>
      <c r="R28" s="132">
        <f t="shared" si="0"/>
        <v>7040.4438438073084</v>
      </c>
    </row>
    <row r="29" spans="1:19" s="129" customFormat="1" ht="15" customHeight="1" x14ac:dyDescent="0.35">
      <c r="A29" s="313" t="s">
        <v>46</v>
      </c>
      <c r="B29" s="310" t="s">
        <v>47</v>
      </c>
      <c r="C29" s="311" t="s">
        <v>22</v>
      </c>
      <c r="D29" s="312"/>
      <c r="E29" s="312">
        <v>3735.4005746020985</v>
      </c>
      <c r="F29" s="274"/>
      <c r="R29" s="132">
        <f t="shared" si="0"/>
        <v>3735.4005746020985</v>
      </c>
    </row>
    <row r="30" spans="1:19" s="131" customFormat="1" ht="30" customHeight="1" x14ac:dyDescent="0.35">
      <c r="A30" s="313" t="s">
        <v>48</v>
      </c>
      <c r="B30" s="310" t="s">
        <v>49</v>
      </c>
      <c r="C30" s="311" t="s">
        <v>22</v>
      </c>
      <c r="D30" s="312">
        <f>D19-D20-D25-D28-D38</f>
        <v>226640.12050483967</v>
      </c>
      <c r="E30" s="312">
        <f>E19-E20-E25-E28-E38-E29</f>
        <v>525669.14295908611</v>
      </c>
      <c r="F30" s="314"/>
      <c r="G30" s="130">
        <f>E30-E31-E32-E33-E34-E35-E36</f>
        <v>0</v>
      </c>
      <c r="R30" s="132">
        <f t="shared" si="0"/>
        <v>299029.02245424641</v>
      </c>
    </row>
    <row r="31" spans="1:19" s="129" customFormat="1" ht="30" customHeight="1" x14ac:dyDescent="0.35">
      <c r="A31" s="313" t="s">
        <v>50</v>
      </c>
      <c r="B31" s="310" t="s">
        <v>201</v>
      </c>
      <c r="C31" s="311" t="s">
        <v>22</v>
      </c>
      <c r="D31" s="312"/>
      <c r="E31" s="312">
        <v>86984.401953124354</v>
      </c>
      <c r="F31" s="274"/>
      <c r="R31" s="132">
        <f t="shared" si="0"/>
        <v>86984.401953124354</v>
      </c>
    </row>
    <row r="32" spans="1:19" s="129" customFormat="1" ht="30" customHeight="1" x14ac:dyDescent="0.35">
      <c r="A32" s="313" t="s">
        <v>53</v>
      </c>
      <c r="B32" s="310" t="s">
        <v>203</v>
      </c>
      <c r="C32" s="311" t="s">
        <v>22</v>
      </c>
      <c r="D32" s="312"/>
      <c r="E32" s="312">
        <v>5592.2997043863716</v>
      </c>
      <c r="F32" s="274"/>
      <c r="R32" s="132">
        <f t="shared" si="0"/>
        <v>5592.2997043863716</v>
      </c>
    </row>
    <row r="33" spans="1:18" s="129" customFormat="1" ht="30" customHeight="1" x14ac:dyDescent="0.35">
      <c r="A33" s="313" t="s">
        <v>56</v>
      </c>
      <c r="B33" s="310" t="s">
        <v>205</v>
      </c>
      <c r="C33" s="311" t="s">
        <v>22</v>
      </c>
      <c r="D33" s="312"/>
      <c r="E33" s="312">
        <v>178821.37631503984</v>
      </c>
      <c r="F33" s="274"/>
      <c r="R33" s="132">
        <f t="shared" si="0"/>
        <v>178821.37631503984</v>
      </c>
    </row>
    <row r="34" spans="1:18" s="129" customFormat="1" ht="30" customHeight="1" x14ac:dyDescent="0.35">
      <c r="A34" s="313" t="s">
        <v>59</v>
      </c>
      <c r="B34" s="310" t="s">
        <v>209</v>
      </c>
      <c r="C34" s="311" t="s">
        <v>22</v>
      </c>
      <c r="D34" s="312"/>
      <c r="E34" s="312">
        <v>16059.78749701659</v>
      </c>
      <c r="F34" s="274"/>
      <c r="R34" s="132">
        <f t="shared" si="0"/>
        <v>16059.78749701659</v>
      </c>
    </row>
    <row r="35" spans="1:18" s="129" customFormat="1" ht="30" hidden="1" customHeight="1" x14ac:dyDescent="0.35">
      <c r="A35" s="313" t="s">
        <v>62</v>
      </c>
      <c r="B35" s="310" t="s">
        <v>249</v>
      </c>
      <c r="C35" s="311" t="s">
        <v>22</v>
      </c>
      <c r="D35" s="312"/>
      <c r="E35" s="312"/>
      <c r="F35" s="274"/>
      <c r="R35" s="132">
        <f t="shared" si="0"/>
        <v>0</v>
      </c>
    </row>
    <row r="36" spans="1:18" s="129" customFormat="1" ht="73" customHeight="1" x14ac:dyDescent="0.35">
      <c r="A36" s="313" t="s">
        <v>62</v>
      </c>
      <c r="B36" s="310" t="s">
        <v>250</v>
      </c>
      <c r="C36" s="311" t="s">
        <v>22</v>
      </c>
      <c r="D36" s="312"/>
      <c r="E36" s="312">
        <v>238211.27748951878</v>
      </c>
      <c r="F36" s="274" t="s">
        <v>251</v>
      </c>
      <c r="R36" s="132">
        <f t="shared" si="0"/>
        <v>238211.27748951878</v>
      </c>
    </row>
    <row r="37" spans="1:18" s="129" customFormat="1" ht="32.5" customHeight="1" x14ac:dyDescent="0.35">
      <c r="A37" s="313" t="s">
        <v>71</v>
      </c>
      <c r="B37" s="310" t="s">
        <v>72</v>
      </c>
      <c r="C37" s="311" t="s">
        <v>22</v>
      </c>
      <c r="D37" s="312">
        <v>0</v>
      </c>
      <c r="E37" s="312">
        <v>0</v>
      </c>
      <c r="F37" s="274"/>
      <c r="R37" s="132">
        <f t="shared" si="0"/>
        <v>0</v>
      </c>
    </row>
    <row r="38" spans="1:18" s="129" customFormat="1" ht="30" customHeight="1" x14ac:dyDescent="0.35">
      <c r="A38" s="313" t="s">
        <v>73</v>
      </c>
      <c r="B38" s="310" t="s">
        <v>74</v>
      </c>
      <c r="C38" s="311" t="s">
        <v>22</v>
      </c>
      <c r="D38" s="312">
        <v>151.19066127615753</v>
      </c>
      <c r="E38" s="312">
        <v>233.34900604449365</v>
      </c>
      <c r="F38" s="274" t="s">
        <v>252</v>
      </c>
      <c r="R38" s="132">
        <f t="shared" si="0"/>
        <v>82.158344768336121</v>
      </c>
    </row>
    <row r="39" spans="1:18" s="131" customFormat="1" ht="30" customHeight="1" x14ac:dyDescent="0.35">
      <c r="A39" s="313" t="s">
        <v>78</v>
      </c>
      <c r="B39" s="310" t="s">
        <v>79</v>
      </c>
      <c r="C39" s="311" t="s">
        <v>22</v>
      </c>
      <c r="D39" s="312">
        <v>6273483.205287002</v>
      </c>
      <c r="E39" s="312">
        <v>9372667.6606712472</v>
      </c>
      <c r="F39" s="314"/>
      <c r="G39" s="130">
        <f>D40+D41+D42+D43+D44+D45+D46+D47+D48+D49+D51+D52</f>
        <v>6273483.205287002</v>
      </c>
      <c r="H39" s="130">
        <f>E40+E41+E42+E43+E44+E45+E46+E47+E48+E49+E51+E52</f>
        <v>9372667.6606712453</v>
      </c>
      <c r="R39" s="132">
        <f t="shared" si="0"/>
        <v>3099184.4553842451</v>
      </c>
    </row>
    <row r="40" spans="1:18" s="129" customFormat="1" ht="33" customHeight="1" x14ac:dyDescent="0.35">
      <c r="A40" s="313" t="s">
        <v>80</v>
      </c>
      <c r="B40" s="310" t="s">
        <v>81</v>
      </c>
      <c r="C40" s="311" t="s">
        <v>22</v>
      </c>
      <c r="D40" s="312">
        <v>2505328.9300000002</v>
      </c>
      <c r="E40" s="312">
        <v>2481933.8764300002</v>
      </c>
      <c r="F40" s="314" t="s">
        <v>253</v>
      </c>
      <c r="I40" s="129" t="s">
        <v>254</v>
      </c>
      <c r="R40" s="132">
        <f t="shared" si="0"/>
        <v>-23395.053569999989</v>
      </c>
    </row>
    <row r="41" spans="1:18" s="129" customFormat="1" ht="45" customHeight="1" x14ac:dyDescent="0.35">
      <c r="A41" s="313" t="s">
        <v>83</v>
      </c>
      <c r="B41" s="310" t="s">
        <v>84</v>
      </c>
      <c r="C41" s="311" t="s">
        <v>22</v>
      </c>
      <c r="D41" s="312">
        <v>0</v>
      </c>
      <c r="E41" s="312">
        <v>5882.2131183525098</v>
      </c>
      <c r="F41" s="274" t="s">
        <v>255</v>
      </c>
      <c r="H41" s="129" t="s">
        <v>256</v>
      </c>
      <c r="I41" s="134">
        <v>8850572.2532899994</v>
      </c>
      <c r="J41" s="130">
        <v>11139144.590931838</v>
      </c>
      <c r="K41" s="133">
        <f>J41-I41</f>
        <v>2288572.3376418389</v>
      </c>
      <c r="R41" s="132">
        <f t="shared" si="0"/>
        <v>5882.2131183525098</v>
      </c>
    </row>
    <row r="42" spans="1:18" s="129" customFormat="1" ht="46.5" x14ac:dyDescent="0.35">
      <c r="A42" s="313" t="s">
        <v>85</v>
      </c>
      <c r="B42" s="310" t="s">
        <v>86</v>
      </c>
      <c r="C42" s="311" t="s">
        <v>22</v>
      </c>
      <c r="D42" s="312">
        <v>110757.83775999999</v>
      </c>
      <c r="E42" s="312">
        <v>147033.58513253892</v>
      </c>
      <c r="F42" s="274" t="s">
        <v>445</v>
      </c>
      <c r="I42" s="130">
        <v>8850572.2531161737</v>
      </c>
      <c r="J42" s="130"/>
      <c r="R42" s="132">
        <f t="shared" si="0"/>
        <v>36275.747372538928</v>
      </c>
    </row>
    <row r="43" spans="1:18" s="129" customFormat="1" ht="15" customHeight="1" x14ac:dyDescent="0.35">
      <c r="A43" s="313" t="s">
        <v>88</v>
      </c>
      <c r="B43" s="310" t="s">
        <v>89</v>
      </c>
      <c r="C43" s="311" t="s">
        <v>22</v>
      </c>
      <c r="D43" s="312">
        <v>710146.89884365012</v>
      </c>
      <c r="E43" s="312">
        <v>691858.71614158701</v>
      </c>
      <c r="F43" s="274" t="s">
        <v>257</v>
      </c>
      <c r="I43" s="135">
        <f>I42-I41</f>
        <v>-1.7382577061653137E-4</v>
      </c>
      <c r="J43" s="130"/>
      <c r="R43" s="132">
        <f t="shared" si="0"/>
        <v>-18288.182702063117</v>
      </c>
    </row>
    <row r="44" spans="1:18" s="129" customFormat="1" ht="45" customHeight="1" x14ac:dyDescent="0.35">
      <c r="A44" s="313" t="s">
        <v>91</v>
      </c>
      <c r="B44" s="310" t="s">
        <v>92</v>
      </c>
      <c r="C44" s="311" t="s">
        <v>22</v>
      </c>
      <c r="D44" s="312">
        <v>820857.57000000007</v>
      </c>
      <c r="E44" s="312">
        <v>412659</v>
      </c>
      <c r="F44" s="274" t="s">
        <v>258</v>
      </c>
      <c r="I44" s="130"/>
      <c r="J44" s="130"/>
      <c r="R44" s="132">
        <f t="shared" si="0"/>
        <v>-408198.57000000007</v>
      </c>
    </row>
    <row r="45" spans="1:18" s="129" customFormat="1" ht="32.5" customHeight="1" x14ac:dyDescent="0.35">
      <c r="A45" s="313" t="s">
        <v>93</v>
      </c>
      <c r="B45" s="310" t="s">
        <v>94</v>
      </c>
      <c r="C45" s="311" t="s">
        <v>22</v>
      </c>
      <c r="D45" s="312">
        <v>869277.92950459721</v>
      </c>
      <c r="E45" s="312">
        <v>1012207.7776480834</v>
      </c>
      <c r="F45" s="274" t="s">
        <v>259</v>
      </c>
      <c r="R45" s="132">
        <f t="shared" si="0"/>
        <v>142929.84814348619</v>
      </c>
    </row>
    <row r="46" spans="1:18" s="129" customFormat="1" ht="46.5" customHeight="1" x14ac:dyDescent="0.35">
      <c r="A46" s="313" t="s">
        <v>95</v>
      </c>
      <c r="B46" s="310" t="s">
        <v>96</v>
      </c>
      <c r="C46" s="311" t="s">
        <v>22</v>
      </c>
      <c r="D46" s="312">
        <v>752717.99997652054</v>
      </c>
      <c r="E46" s="312">
        <v>199996</v>
      </c>
      <c r="F46" s="274" t="s">
        <v>446</v>
      </c>
      <c r="I46" s="129">
        <v>139477.07490940264</v>
      </c>
      <c r="R46" s="132">
        <f t="shared" si="0"/>
        <v>-552721.99997652054</v>
      </c>
    </row>
    <row r="47" spans="1:18" s="129" customFormat="1" ht="68" customHeight="1" x14ac:dyDescent="0.35">
      <c r="A47" s="313" t="s">
        <v>97</v>
      </c>
      <c r="B47" s="310" t="s">
        <v>98</v>
      </c>
      <c r="C47" s="311" t="s">
        <v>22</v>
      </c>
      <c r="D47" s="312">
        <v>193116.64051714653</v>
      </c>
      <c r="E47" s="312">
        <v>-52836</v>
      </c>
      <c r="F47" s="274" t="s">
        <v>501</v>
      </c>
      <c r="I47" s="129">
        <v>382704.33333333331</v>
      </c>
      <c r="R47" s="132">
        <f t="shared" si="0"/>
        <v>-245952.64051714653</v>
      </c>
    </row>
    <row r="48" spans="1:18" s="129" customFormat="1" ht="30.65" customHeight="1" x14ac:dyDescent="0.35">
      <c r="A48" s="313" t="s">
        <v>100</v>
      </c>
      <c r="B48" s="310" t="s">
        <v>101</v>
      </c>
      <c r="C48" s="311" t="s">
        <v>22</v>
      </c>
      <c r="D48" s="312">
        <v>203117.87868508665</v>
      </c>
      <c r="E48" s="312">
        <v>115272.19582011132</v>
      </c>
      <c r="F48" s="274" t="s">
        <v>260</v>
      </c>
      <c r="R48" s="132">
        <f t="shared" si="0"/>
        <v>-87845.68286497533</v>
      </c>
    </row>
    <row r="49" spans="1:18" s="129" customFormat="1" ht="72" customHeight="1" x14ac:dyDescent="0.35">
      <c r="A49" s="313" t="s">
        <v>103</v>
      </c>
      <c r="B49" s="310" t="s">
        <v>104</v>
      </c>
      <c r="C49" s="311" t="s">
        <v>22</v>
      </c>
      <c r="D49" s="312">
        <v>0</v>
      </c>
      <c r="E49" s="312">
        <v>1870965.9488973119</v>
      </c>
      <c r="F49" s="274" t="s">
        <v>261</v>
      </c>
      <c r="R49" s="132">
        <f t="shared" si="0"/>
        <v>1870965.9488973119</v>
      </c>
    </row>
    <row r="50" spans="1:18" s="136" customFormat="1" ht="30" customHeight="1" x14ac:dyDescent="0.35">
      <c r="A50" s="313" t="s">
        <v>105</v>
      </c>
      <c r="B50" s="310" t="s">
        <v>106</v>
      </c>
      <c r="C50" s="311" t="s">
        <v>107</v>
      </c>
      <c r="D50" s="312" t="s">
        <v>31</v>
      </c>
      <c r="E50" s="312">
        <v>5957</v>
      </c>
      <c r="F50" s="274"/>
      <c r="R50" s="132" t="e">
        <f t="shared" si="0"/>
        <v>#VALUE!</v>
      </c>
    </row>
    <row r="51" spans="1:18" s="129" customFormat="1" ht="91" customHeight="1" x14ac:dyDescent="0.35">
      <c r="A51" s="313" t="s">
        <v>108</v>
      </c>
      <c r="B51" s="310" t="s">
        <v>109</v>
      </c>
      <c r="C51" s="311" t="s">
        <v>22</v>
      </c>
      <c r="D51" s="312">
        <v>0</v>
      </c>
      <c r="E51" s="312"/>
      <c r="F51" s="274"/>
      <c r="R51" s="132">
        <f t="shared" si="0"/>
        <v>0</v>
      </c>
    </row>
    <row r="52" spans="1:18" s="131" customFormat="1" ht="124.5" customHeight="1" x14ac:dyDescent="0.35">
      <c r="A52" s="313" t="s">
        <v>110</v>
      </c>
      <c r="B52" s="310" t="s">
        <v>185</v>
      </c>
      <c r="C52" s="311" t="s">
        <v>22</v>
      </c>
      <c r="D52" s="312">
        <f>D39-D40-D42-D43-D45-D46-D47-D48-D44</f>
        <v>108161.52000000083</v>
      </c>
      <c r="E52" s="312">
        <f>E39-E40-E42-E43-E45-E46-E47-E48-E44-E41-E49</f>
        <v>2487694.347483261</v>
      </c>
      <c r="F52" s="274" t="s">
        <v>447</v>
      </c>
      <c r="G52" s="130">
        <v>2487694.3474832624</v>
      </c>
      <c r="R52" s="132">
        <f t="shared" si="0"/>
        <v>2379532.8274832601</v>
      </c>
    </row>
    <row r="53" spans="1:18" s="129" customFormat="1" ht="30" customHeight="1" x14ac:dyDescent="0.35">
      <c r="A53" s="313" t="s">
        <v>262</v>
      </c>
      <c r="B53" s="310" t="s">
        <v>263</v>
      </c>
      <c r="C53" s="311" t="s">
        <v>22</v>
      </c>
      <c r="D53" s="312">
        <v>32738.92</v>
      </c>
      <c r="E53" s="312">
        <v>26230.951908500003</v>
      </c>
      <c r="F53" s="274" t="s">
        <v>264</v>
      </c>
      <c r="G53" s="137">
        <f>G52-E52</f>
        <v>0</v>
      </c>
      <c r="R53" s="132">
        <f t="shared" si="0"/>
        <v>-6507.9680914999954</v>
      </c>
    </row>
    <row r="54" spans="1:18" s="129" customFormat="1" ht="112.5" customHeight="1" x14ac:dyDescent="0.35">
      <c r="A54" s="313" t="s">
        <v>112</v>
      </c>
      <c r="B54" s="310" t="s">
        <v>113</v>
      </c>
      <c r="C54" s="311" t="s">
        <v>22</v>
      </c>
      <c r="D54" s="312">
        <v>1157274.6019427986</v>
      </c>
      <c r="E54" s="312">
        <f>-(E19+E39-E18)</f>
        <v>-2283624.9509567283</v>
      </c>
      <c r="F54" s="315" t="s">
        <v>448</v>
      </c>
      <c r="I54" s="133">
        <f>E44+E49</f>
        <v>2283624.9488973119</v>
      </c>
      <c r="R54" s="132">
        <f t="shared" si="0"/>
        <v>-3440899.5528995269</v>
      </c>
    </row>
    <row r="55" spans="1:18" s="129" customFormat="1" ht="50.15" customHeight="1" x14ac:dyDescent="0.35">
      <c r="A55" s="313" t="s">
        <v>115</v>
      </c>
      <c r="B55" s="310" t="s">
        <v>116</v>
      </c>
      <c r="C55" s="311" t="s">
        <v>22</v>
      </c>
      <c r="D55" s="312">
        <f>D22+D24+D26</f>
        <v>501029.55</v>
      </c>
      <c r="E55" s="312">
        <v>757005</v>
      </c>
      <c r="F55" s="274" t="s">
        <v>265</v>
      </c>
      <c r="H55" s="133"/>
      <c r="R55" s="132">
        <f t="shared" si="0"/>
        <v>255975.45</v>
      </c>
    </row>
    <row r="56" spans="1:18" s="129" customFormat="1" ht="45" customHeight="1" x14ac:dyDescent="0.35">
      <c r="A56" s="313" t="s">
        <v>117</v>
      </c>
      <c r="B56" s="310" t="s">
        <v>118</v>
      </c>
      <c r="C56" s="311" t="s">
        <v>22</v>
      </c>
      <c r="D56" s="312">
        <v>2295464.7037838735</v>
      </c>
      <c r="E56" s="312">
        <v>2769277.94074</v>
      </c>
      <c r="F56" s="274" t="s">
        <v>266</v>
      </c>
      <c r="R56" s="132">
        <f t="shared" si="0"/>
        <v>473813.23695612652</v>
      </c>
    </row>
    <row r="57" spans="1:18" s="129" customFormat="1" ht="30" customHeight="1" x14ac:dyDescent="0.35">
      <c r="A57" s="313" t="s">
        <v>23</v>
      </c>
      <c r="B57" s="310" t="s">
        <v>119</v>
      </c>
      <c r="C57" s="311" t="s">
        <v>120</v>
      </c>
      <c r="D57" s="312">
        <f>1453.692176*1000</f>
        <v>1453692.176</v>
      </c>
      <c r="E57" s="312">
        <f>1500.947983*1000</f>
        <v>1500947.983</v>
      </c>
      <c r="F57" s="274"/>
      <c r="R57" s="132">
        <f t="shared" si="0"/>
        <v>47255.80700000003</v>
      </c>
    </row>
    <row r="58" spans="1:18" s="129" customFormat="1" ht="69.75" customHeight="1" x14ac:dyDescent="0.35">
      <c r="A58" s="313" t="s">
        <v>78</v>
      </c>
      <c r="B58" s="310" t="s">
        <v>121</v>
      </c>
      <c r="C58" s="311" t="s">
        <v>267</v>
      </c>
      <c r="D58" s="316">
        <f>D56/D57*1000</f>
        <v>1579.0583052459613</v>
      </c>
      <c r="E58" s="316">
        <v>1845.01926256295</v>
      </c>
      <c r="F58" s="274"/>
      <c r="R58" s="132">
        <f t="shared" si="0"/>
        <v>265.9609573169887</v>
      </c>
    </row>
    <row r="59" spans="1:18" s="131" customFormat="1" ht="68.25" customHeight="1" x14ac:dyDescent="0.35">
      <c r="A59" s="313" t="s">
        <v>123</v>
      </c>
      <c r="B59" s="310" t="s">
        <v>124</v>
      </c>
      <c r="C59" s="311" t="s">
        <v>19</v>
      </c>
      <c r="D59" s="312" t="s">
        <v>19</v>
      </c>
      <c r="E59" s="312" t="s">
        <v>19</v>
      </c>
      <c r="F59" s="317" t="s">
        <v>19</v>
      </c>
      <c r="R59" s="132" t="e">
        <f t="shared" si="0"/>
        <v>#VALUE!</v>
      </c>
    </row>
    <row r="60" spans="1:18" s="131" customFormat="1" ht="30" customHeight="1" x14ac:dyDescent="0.35">
      <c r="A60" s="313" t="s">
        <v>20</v>
      </c>
      <c r="B60" s="310" t="s">
        <v>125</v>
      </c>
      <c r="C60" s="311" t="s">
        <v>126</v>
      </c>
      <c r="D60" s="312" t="s">
        <v>268</v>
      </c>
      <c r="E60" s="312">
        <v>315027</v>
      </c>
      <c r="F60" s="274"/>
      <c r="R60" s="132" t="e">
        <f t="shared" si="0"/>
        <v>#VALUE!</v>
      </c>
    </row>
    <row r="61" spans="1:18" s="131" customFormat="1" ht="30" customHeight="1" x14ac:dyDescent="0.35">
      <c r="A61" s="313" t="s">
        <v>127</v>
      </c>
      <c r="B61" s="310" t="s">
        <v>128</v>
      </c>
      <c r="C61" s="311" t="s">
        <v>129</v>
      </c>
      <c r="D61" s="350" t="s">
        <v>268</v>
      </c>
      <c r="E61" s="312">
        <f>E62+E63+E64+E65</f>
        <v>11271.1</v>
      </c>
      <c r="F61" s="274"/>
      <c r="R61" s="132" t="e">
        <f t="shared" si="0"/>
        <v>#VALUE!</v>
      </c>
    </row>
    <row r="62" spans="1:18" s="129" customFormat="1" ht="30" customHeight="1" x14ac:dyDescent="0.35">
      <c r="A62" s="313" t="s">
        <v>224</v>
      </c>
      <c r="B62" s="310" t="s">
        <v>269</v>
      </c>
      <c r="C62" s="311" t="s">
        <v>129</v>
      </c>
      <c r="D62" s="351"/>
      <c r="E62" s="312">
        <v>6016.7</v>
      </c>
      <c r="F62" s="274"/>
      <c r="R62" s="132">
        <f t="shared" si="0"/>
        <v>6016.7</v>
      </c>
    </row>
    <row r="63" spans="1:18" s="129" customFormat="1" ht="30" customHeight="1" x14ac:dyDescent="0.35">
      <c r="A63" s="313" t="s">
        <v>270</v>
      </c>
      <c r="B63" s="310" t="s">
        <v>271</v>
      </c>
      <c r="C63" s="311" t="s">
        <v>129</v>
      </c>
      <c r="D63" s="351"/>
      <c r="E63" s="312">
        <v>1572.9</v>
      </c>
      <c r="F63" s="274"/>
      <c r="R63" s="132">
        <f t="shared" si="0"/>
        <v>1572.9</v>
      </c>
    </row>
    <row r="64" spans="1:18" s="129" customFormat="1" ht="30" customHeight="1" x14ac:dyDescent="0.35">
      <c r="A64" s="313" t="s">
        <v>272</v>
      </c>
      <c r="B64" s="310" t="s">
        <v>273</v>
      </c>
      <c r="C64" s="311" t="s">
        <v>129</v>
      </c>
      <c r="D64" s="351"/>
      <c r="E64" s="312">
        <v>3681.5</v>
      </c>
      <c r="F64" s="274"/>
      <c r="R64" s="132">
        <f t="shared" si="0"/>
        <v>3681.5</v>
      </c>
    </row>
    <row r="65" spans="1:18" s="129" customFormat="1" ht="30" customHeight="1" x14ac:dyDescent="0.35">
      <c r="A65" s="313" t="s">
        <v>225</v>
      </c>
      <c r="B65" s="310" t="s">
        <v>274</v>
      </c>
      <c r="C65" s="311" t="s">
        <v>129</v>
      </c>
      <c r="D65" s="352"/>
      <c r="E65" s="312">
        <v>0</v>
      </c>
      <c r="F65" s="274"/>
      <c r="R65" s="132">
        <f t="shared" si="0"/>
        <v>0</v>
      </c>
    </row>
    <row r="66" spans="1:18" s="131" customFormat="1" ht="30" customHeight="1" x14ac:dyDescent="0.35">
      <c r="A66" s="313" t="s">
        <v>138</v>
      </c>
      <c r="B66" s="310" t="s">
        <v>139</v>
      </c>
      <c r="C66" s="311" t="s">
        <v>140</v>
      </c>
      <c r="D66" s="318">
        <f>D67+D68+D69+D70</f>
        <v>76007.64</v>
      </c>
      <c r="E66" s="312">
        <f>E67+E68+E69+E70</f>
        <v>77558.101708999995</v>
      </c>
      <c r="F66" s="274"/>
      <c r="G66" s="132">
        <v>77558.101708999995</v>
      </c>
      <c r="I66" s="130">
        <f>E66+E71</f>
        <v>198381.069709</v>
      </c>
      <c r="J66" s="130">
        <v>198381.06970900003</v>
      </c>
      <c r="K66" s="130">
        <f>J66-I66</f>
        <v>0</v>
      </c>
      <c r="R66" s="132">
        <f t="shared" si="0"/>
        <v>1550.4617089999956</v>
      </c>
    </row>
    <row r="67" spans="1:18" s="129" customFormat="1" ht="30" customHeight="1" x14ac:dyDescent="0.35">
      <c r="A67" s="313" t="s">
        <v>226</v>
      </c>
      <c r="B67" s="310" t="s">
        <v>275</v>
      </c>
      <c r="C67" s="311" t="s">
        <v>140</v>
      </c>
      <c r="D67" s="318">
        <v>8595.64</v>
      </c>
      <c r="E67" s="312">
        <v>8284.2130500000003</v>
      </c>
      <c r="F67" s="274"/>
      <c r="R67" s="132">
        <f t="shared" si="0"/>
        <v>-311.42694999999912</v>
      </c>
    </row>
    <row r="68" spans="1:18" s="129" customFormat="1" ht="44.25" customHeight="1" x14ac:dyDescent="0.35">
      <c r="A68" s="313" t="s">
        <v>227</v>
      </c>
      <c r="B68" s="310" t="s">
        <v>276</v>
      </c>
      <c r="C68" s="311" t="s">
        <v>140</v>
      </c>
      <c r="D68" s="312">
        <v>5684.35</v>
      </c>
      <c r="E68" s="312">
        <v>6386.7983999999997</v>
      </c>
      <c r="F68" s="274"/>
      <c r="R68" s="132">
        <f t="shared" si="0"/>
        <v>702.44839999999931</v>
      </c>
    </row>
    <row r="69" spans="1:18" s="129" customFormat="1" ht="47.25" customHeight="1" x14ac:dyDescent="0.35">
      <c r="A69" s="313" t="s">
        <v>228</v>
      </c>
      <c r="B69" s="310" t="s">
        <v>277</v>
      </c>
      <c r="C69" s="311" t="s">
        <v>140</v>
      </c>
      <c r="D69" s="312">
        <v>30535.200000000001</v>
      </c>
      <c r="E69" s="312">
        <v>30764.283922999999</v>
      </c>
      <c r="F69" s="274"/>
      <c r="R69" s="132">
        <f t="shared" si="0"/>
        <v>229.08392299999832</v>
      </c>
    </row>
    <row r="70" spans="1:18" s="129" customFormat="1" ht="30" customHeight="1" x14ac:dyDescent="0.35">
      <c r="A70" s="313" t="s">
        <v>229</v>
      </c>
      <c r="B70" s="310" t="s">
        <v>278</v>
      </c>
      <c r="C70" s="311" t="s">
        <v>140</v>
      </c>
      <c r="D70" s="312">
        <v>31192.45</v>
      </c>
      <c r="E70" s="312">
        <v>32122.806335999994</v>
      </c>
      <c r="F70" s="274"/>
      <c r="R70" s="132">
        <f t="shared" si="0"/>
        <v>930.35633599999346</v>
      </c>
    </row>
    <row r="71" spans="1:18" s="131" customFormat="1" ht="30" customHeight="1" x14ac:dyDescent="0.35">
      <c r="A71" s="313" t="s">
        <v>145</v>
      </c>
      <c r="B71" s="310" t="s">
        <v>146</v>
      </c>
      <c r="C71" s="311" t="s">
        <v>140</v>
      </c>
      <c r="D71" s="312">
        <f>D72+D73+D74+D75</f>
        <v>119063.67999999999</v>
      </c>
      <c r="E71" s="312">
        <f>E72+E73+E74+E75</f>
        <v>120822.96799999999</v>
      </c>
      <c r="F71" s="274"/>
      <c r="G71" s="130">
        <v>120822.96799999998</v>
      </c>
      <c r="R71" s="132">
        <f t="shared" si="0"/>
        <v>1759.2880000000005</v>
      </c>
    </row>
    <row r="72" spans="1:18" s="129" customFormat="1" ht="30" customHeight="1" x14ac:dyDescent="0.35">
      <c r="A72" s="313" t="s">
        <v>230</v>
      </c>
      <c r="B72" s="310" t="s">
        <v>279</v>
      </c>
      <c r="C72" s="311" t="s">
        <v>140</v>
      </c>
      <c r="D72" s="312">
        <v>26458.5</v>
      </c>
      <c r="E72" s="312">
        <v>43118.968000000001</v>
      </c>
      <c r="F72" s="274"/>
      <c r="R72" s="132">
        <f t="shared" si="0"/>
        <v>16660.468000000001</v>
      </c>
    </row>
    <row r="73" spans="1:18" s="129" customFormat="1" ht="30" customHeight="1" x14ac:dyDescent="0.35">
      <c r="A73" s="313" t="s">
        <v>231</v>
      </c>
      <c r="B73" s="310" t="s">
        <v>280</v>
      </c>
      <c r="C73" s="311" t="s">
        <v>140</v>
      </c>
      <c r="D73" s="312">
        <v>24886.81</v>
      </c>
      <c r="E73" s="312">
        <v>30133.899999999998</v>
      </c>
      <c r="F73" s="274"/>
      <c r="R73" s="132">
        <f t="shared" si="0"/>
        <v>5247.0899999999965</v>
      </c>
    </row>
    <row r="74" spans="1:18" s="129" customFormat="1" ht="30" customHeight="1" x14ac:dyDescent="0.35">
      <c r="A74" s="313" t="s">
        <v>232</v>
      </c>
      <c r="B74" s="310" t="s">
        <v>281</v>
      </c>
      <c r="C74" s="311" t="s">
        <v>140</v>
      </c>
      <c r="D74" s="312">
        <v>67718.37</v>
      </c>
      <c r="E74" s="312">
        <v>47570.099999999991</v>
      </c>
      <c r="F74" s="274"/>
      <c r="R74" s="132">
        <f t="shared" si="0"/>
        <v>-20148.270000000004</v>
      </c>
    </row>
    <row r="75" spans="1:18" s="129" customFormat="1" ht="30" customHeight="1" x14ac:dyDescent="0.35">
      <c r="A75" s="313" t="s">
        <v>233</v>
      </c>
      <c r="B75" s="310" t="s">
        <v>282</v>
      </c>
      <c r="C75" s="311" t="s">
        <v>140</v>
      </c>
      <c r="D75" s="312">
        <v>0</v>
      </c>
      <c r="E75" s="312">
        <v>0</v>
      </c>
      <c r="F75" s="274"/>
      <c r="G75" s="130">
        <v>43345.082439999998</v>
      </c>
      <c r="R75" s="132">
        <f t="shared" si="0"/>
        <v>0</v>
      </c>
    </row>
    <row r="76" spans="1:18" s="131" customFormat="1" ht="15" customHeight="1" x14ac:dyDescent="0.35">
      <c r="A76" s="313" t="s">
        <v>151</v>
      </c>
      <c r="B76" s="310" t="s">
        <v>152</v>
      </c>
      <c r="C76" s="311" t="s">
        <v>153</v>
      </c>
      <c r="D76" s="312">
        <f>D77+D78+D79+D80</f>
        <v>42730.3</v>
      </c>
      <c r="E76" s="312">
        <f>E77+E78+E79+E80</f>
        <v>43345.082439999998</v>
      </c>
      <c r="F76" s="274"/>
      <c r="G76" s="127" t="s">
        <v>283</v>
      </c>
      <c r="H76" s="127"/>
      <c r="R76" s="132">
        <f t="shared" si="0"/>
        <v>614.7824399999954</v>
      </c>
    </row>
    <row r="77" spans="1:18" s="129" customFormat="1" ht="30" customHeight="1" x14ac:dyDescent="0.35">
      <c r="A77" s="313" t="s">
        <v>234</v>
      </c>
      <c r="B77" s="310" t="s">
        <v>284</v>
      </c>
      <c r="C77" s="311" t="s">
        <v>153</v>
      </c>
      <c r="D77" s="312">
        <f>G88+H88</f>
        <v>5251.9000000000005</v>
      </c>
      <c r="E77" s="312">
        <v>4956.8379999999997</v>
      </c>
      <c r="F77" s="274"/>
      <c r="G77" s="361" t="s">
        <v>131</v>
      </c>
      <c r="H77" s="362"/>
      <c r="I77" s="348" t="s">
        <v>133</v>
      </c>
      <c r="J77" s="349"/>
      <c r="K77" s="348" t="s">
        <v>135</v>
      </c>
      <c r="L77" s="349"/>
      <c r="M77" s="363" t="s">
        <v>137</v>
      </c>
      <c r="N77" s="363"/>
      <c r="O77" s="348" t="s">
        <v>285</v>
      </c>
      <c r="P77" s="349"/>
      <c r="R77" s="132">
        <f t="shared" si="0"/>
        <v>-295.06200000000081</v>
      </c>
    </row>
    <row r="78" spans="1:18" s="129" customFormat="1" ht="30" customHeight="1" x14ac:dyDescent="0.35">
      <c r="A78" s="313" t="s">
        <v>235</v>
      </c>
      <c r="B78" s="310" t="s">
        <v>286</v>
      </c>
      <c r="C78" s="311" t="s">
        <v>153</v>
      </c>
      <c r="D78" s="312">
        <f>I88</f>
        <v>4460.09</v>
      </c>
      <c r="E78" s="312">
        <v>4892.1090000000004</v>
      </c>
      <c r="F78" s="274"/>
      <c r="G78" s="138" t="s">
        <v>287</v>
      </c>
      <c r="H78" s="139" t="s">
        <v>288</v>
      </c>
      <c r="I78" s="139" t="s">
        <v>287</v>
      </c>
      <c r="J78" s="139" t="s">
        <v>288</v>
      </c>
      <c r="K78" s="139" t="s">
        <v>287</v>
      </c>
      <c r="L78" s="139" t="s">
        <v>288</v>
      </c>
      <c r="M78" s="139" t="s">
        <v>287</v>
      </c>
      <c r="N78" s="139" t="s">
        <v>288</v>
      </c>
      <c r="O78" s="139" t="s">
        <v>287</v>
      </c>
      <c r="P78" s="139" t="s">
        <v>288</v>
      </c>
      <c r="R78" s="132">
        <f t="shared" si="0"/>
        <v>432.01900000000023</v>
      </c>
    </row>
    <row r="79" spans="1:18" s="129" customFormat="1" ht="30" customHeight="1" x14ac:dyDescent="0.35">
      <c r="A79" s="313" t="s">
        <v>236</v>
      </c>
      <c r="B79" s="310" t="s">
        <v>289</v>
      </c>
      <c r="C79" s="311" t="s">
        <v>153</v>
      </c>
      <c r="D79" s="312">
        <f>K88+L88</f>
        <v>19399.910000000003</v>
      </c>
      <c r="E79" s="312">
        <v>19493.518929999998</v>
      </c>
      <c r="F79" s="274"/>
      <c r="G79" s="140">
        <v>10.44</v>
      </c>
      <c r="H79" s="141">
        <v>4.3</v>
      </c>
      <c r="I79" s="141">
        <v>196.83</v>
      </c>
      <c r="J79" s="141"/>
      <c r="K79" s="141">
        <v>1600.01</v>
      </c>
      <c r="L79" s="141">
        <v>1769.79</v>
      </c>
      <c r="M79" s="141">
        <v>9257.01</v>
      </c>
      <c r="N79" s="141">
        <v>1606.92</v>
      </c>
      <c r="O79" s="141">
        <f>G88+I88+K88+M88</f>
        <v>39349.290000000008</v>
      </c>
      <c r="P79" s="141">
        <f>H88+J88+L88+N88</f>
        <v>3381.01</v>
      </c>
      <c r="R79" s="132">
        <f t="shared" si="0"/>
        <v>93.608929999994871</v>
      </c>
    </row>
    <row r="80" spans="1:18" s="129" customFormat="1" ht="30" customHeight="1" x14ac:dyDescent="0.35">
      <c r="A80" s="313" t="s">
        <v>237</v>
      </c>
      <c r="B80" s="310" t="s">
        <v>290</v>
      </c>
      <c r="C80" s="311" t="s">
        <v>153</v>
      </c>
      <c r="D80" s="312">
        <f>M88+N88</f>
        <v>13618.4</v>
      </c>
      <c r="E80" s="312">
        <v>14002.61651</v>
      </c>
      <c r="F80" s="274"/>
      <c r="G80" s="140">
        <v>120.93</v>
      </c>
      <c r="H80" s="141"/>
      <c r="I80" s="141">
        <v>94.14</v>
      </c>
      <c r="J80" s="141"/>
      <c r="K80" s="141">
        <v>13826.03</v>
      </c>
      <c r="L80" s="141"/>
      <c r="M80" s="141">
        <v>612.05999999999995</v>
      </c>
      <c r="N80" s="141"/>
      <c r="O80" s="137"/>
      <c r="P80" s="137"/>
      <c r="R80" s="132">
        <f t="shared" si="0"/>
        <v>384.2165100000002</v>
      </c>
    </row>
    <row r="81" spans="1:18" s="131" customFormat="1" ht="15" customHeight="1" x14ac:dyDescent="0.35">
      <c r="A81" s="313" t="s">
        <v>158</v>
      </c>
      <c r="B81" s="310" t="s">
        <v>159</v>
      </c>
      <c r="C81" s="311" t="s">
        <v>160</v>
      </c>
      <c r="D81" s="319">
        <f>P79/O79</f>
        <v>8.5923024278201698E-2</v>
      </c>
      <c r="E81" s="319">
        <v>7.8891209971361176E-2</v>
      </c>
      <c r="F81" s="274"/>
      <c r="G81" s="140">
        <v>76.989999999999995</v>
      </c>
      <c r="H81" s="142"/>
      <c r="I81" s="141">
        <v>3496.08</v>
      </c>
      <c r="J81" s="142"/>
      <c r="K81" s="141">
        <v>2204.08</v>
      </c>
      <c r="L81" s="142"/>
      <c r="M81" s="141">
        <v>2142.41</v>
      </c>
      <c r="N81" s="142"/>
      <c r="O81" s="143"/>
      <c r="P81" s="143"/>
      <c r="R81" s="132">
        <f t="shared" si="0"/>
        <v>-7.0318143068405226E-3</v>
      </c>
    </row>
    <row r="82" spans="1:18" s="131" customFormat="1" ht="30" customHeight="1" x14ac:dyDescent="0.35">
      <c r="A82" s="313" t="s">
        <v>161</v>
      </c>
      <c r="B82" s="310" t="s">
        <v>162</v>
      </c>
      <c r="C82" s="311" t="s">
        <v>22</v>
      </c>
      <c r="D82" s="350" t="s">
        <v>268</v>
      </c>
      <c r="E82" s="312">
        <v>1606765</v>
      </c>
      <c r="F82" s="274"/>
      <c r="G82" s="140">
        <v>0.05</v>
      </c>
      <c r="H82" s="142"/>
      <c r="I82" s="141">
        <v>43.62</v>
      </c>
      <c r="J82" s="142"/>
      <c r="K82" s="142"/>
      <c r="L82" s="142"/>
      <c r="M82" s="142"/>
      <c r="N82" s="142"/>
      <c r="O82" s="143"/>
      <c r="P82" s="143"/>
      <c r="R82" s="132" t="e">
        <f t="shared" si="0"/>
        <v>#VALUE!</v>
      </c>
    </row>
    <row r="83" spans="1:18" s="129" customFormat="1" ht="30" customHeight="1" x14ac:dyDescent="0.35">
      <c r="A83" s="313" t="s">
        <v>163</v>
      </c>
      <c r="B83" s="310" t="s">
        <v>164</v>
      </c>
      <c r="C83" s="311" t="s">
        <v>22</v>
      </c>
      <c r="D83" s="352"/>
      <c r="E83" s="312">
        <v>142659</v>
      </c>
      <c r="F83" s="274"/>
      <c r="G83" s="140">
        <v>6.64</v>
      </c>
      <c r="H83" s="142"/>
      <c r="I83" s="141">
        <v>629.41999999999996</v>
      </c>
      <c r="J83" s="141"/>
      <c r="K83" s="141"/>
      <c r="L83" s="141"/>
      <c r="M83" s="141"/>
      <c r="N83" s="141"/>
      <c r="O83" s="137"/>
      <c r="P83" s="137"/>
      <c r="R83" s="132">
        <f>E83-D83</f>
        <v>142659</v>
      </c>
    </row>
    <row r="84" spans="1:18" s="129" customFormat="1" ht="45" customHeight="1" x14ac:dyDescent="0.35">
      <c r="A84" s="313" t="s">
        <v>165</v>
      </c>
      <c r="B84" s="310" t="s">
        <v>166</v>
      </c>
      <c r="C84" s="311" t="s">
        <v>160</v>
      </c>
      <c r="D84" s="316">
        <v>10.46</v>
      </c>
      <c r="E84" s="312" t="s">
        <v>19</v>
      </c>
      <c r="F84" s="317" t="s">
        <v>19</v>
      </c>
      <c r="G84" s="140">
        <v>275.93</v>
      </c>
      <c r="H84" s="141"/>
      <c r="I84" s="141"/>
      <c r="J84" s="141"/>
      <c r="K84" s="141"/>
      <c r="L84" s="141"/>
      <c r="M84" s="141"/>
      <c r="N84" s="141"/>
      <c r="O84" s="137"/>
      <c r="P84" s="137"/>
      <c r="R84" s="132" t="e">
        <f>E84-D84</f>
        <v>#VALUE!</v>
      </c>
    </row>
    <row r="85" spans="1:18" ht="15" customHeight="1" x14ac:dyDescent="0.35">
      <c r="A85" s="128"/>
      <c r="B85" s="128"/>
      <c r="C85" s="128"/>
      <c r="D85" s="128"/>
      <c r="E85" s="128"/>
      <c r="F85" s="128"/>
      <c r="G85" s="141">
        <v>1454.89</v>
      </c>
      <c r="H85" s="141"/>
      <c r="I85" s="144"/>
      <c r="J85" s="144"/>
      <c r="K85" s="144"/>
      <c r="L85" s="144"/>
      <c r="M85" s="144"/>
      <c r="N85" s="144"/>
      <c r="O85" s="145"/>
      <c r="P85" s="145"/>
    </row>
    <row r="86" spans="1:18" s="126" customFormat="1" ht="15.5" x14ac:dyDescent="0.35">
      <c r="A86" s="128"/>
      <c r="B86" s="128"/>
      <c r="C86" s="128"/>
      <c r="D86" s="128"/>
      <c r="E86" s="128"/>
      <c r="F86" s="128"/>
      <c r="G86" s="141">
        <v>1566.7</v>
      </c>
      <c r="H86" s="141"/>
      <c r="I86" s="146"/>
      <c r="J86" s="146"/>
      <c r="K86" s="146"/>
      <c r="L86" s="146"/>
      <c r="M86" s="146"/>
      <c r="N86" s="146"/>
      <c r="O86" s="147"/>
      <c r="P86" s="147"/>
    </row>
    <row r="87" spans="1:18" s="126" customFormat="1" ht="49.5" customHeight="1" x14ac:dyDescent="0.35">
      <c r="A87" s="364" t="s">
        <v>238</v>
      </c>
      <c r="B87" s="365"/>
      <c r="C87" s="365"/>
      <c r="D87" s="365"/>
      <c r="E87" s="365"/>
      <c r="F87" s="365"/>
      <c r="G87" s="141">
        <v>1735.03</v>
      </c>
      <c r="H87" s="141"/>
      <c r="I87" s="146"/>
      <c r="J87" s="146"/>
      <c r="K87" s="146"/>
      <c r="L87" s="146"/>
      <c r="M87" s="146"/>
      <c r="N87" s="146"/>
      <c r="O87" s="147"/>
      <c r="P87" s="147"/>
    </row>
    <row r="88" spans="1:18" s="126" customFormat="1" ht="25.5" customHeight="1" x14ac:dyDescent="0.35">
      <c r="A88" s="364" t="s">
        <v>239</v>
      </c>
      <c r="B88" s="365"/>
      <c r="C88" s="365"/>
      <c r="D88" s="365"/>
      <c r="E88" s="365"/>
      <c r="F88" s="365"/>
      <c r="G88" s="148">
        <f>SUM(G79:G87)</f>
        <v>5247.6</v>
      </c>
      <c r="H88" s="148">
        <f t="shared" ref="H88:N88" si="1">SUM(H79:H87)</f>
        <v>4.3</v>
      </c>
      <c r="I88" s="148">
        <f t="shared" si="1"/>
        <v>4460.09</v>
      </c>
      <c r="J88" s="148">
        <f t="shared" si="1"/>
        <v>0</v>
      </c>
      <c r="K88" s="148">
        <f t="shared" si="1"/>
        <v>17630.120000000003</v>
      </c>
      <c r="L88" s="148">
        <f t="shared" si="1"/>
        <v>1769.79</v>
      </c>
      <c r="M88" s="148">
        <f t="shared" si="1"/>
        <v>12011.48</v>
      </c>
      <c r="N88" s="148">
        <f t="shared" si="1"/>
        <v>1606.92</v>
      </c>
      <c r="O88" s="147"/>
      <c r="P88" s="147"/>
    </row>
    <row r="89" spans="1:18" s="126" customFormat="1" ht="25.5" customHeight="1" x14ac:dyDescent="0.35">
      <c r="A89" s="364" t="s">
        <v>240</v>
      </c>
      <c r="B89" s="365"/>
      <c r="C89" s="365"/>
      <c r="D89" s="365"/>
      <c r="E89" s="365"/>
      <c r="F89" s="365"/>
    </row>
    <row r="90" spans="1:18" s="126" customFormat="1" ht="25.5" customHeight="1" x14ac:dyDescent="0.35">
      <c r="A90" s="364" t="s">
        <v>241</v>
      </c>
      <c r="B90" s="365"/>
      <c r="C90" s="365"/>
      <c r="D90" s="365"/>
      <c r="E90" s="365"/>
      <c r="F90" s="365"/>
    </row>
    <row r="91" spans="1:18" s="126" customFormat="1" ht="25.5" customHeight="1" x14ac:dyDescent="0.35">
      <c r="A91" s="364" t="s">
        <v>242</v>
      </c>
      <c r="B91" s="365"/>
      <c r="C91" s="365"/>
      <c r="D91" s="365"/>
      <c r="E91" s="365"/>
      <c r="F91" s="365"/>
    </row>
    <row r="92" spans="1:18" ht="3" customHeight="1" x14ac:dyDescent="0.35"/>
    <row r="99" spans="5:22" ht="15" customHeight="1" x14ac:dyDescent="0.35">
      <c r="E99" s="149">
        <v>6016.7</v>
      </c>
      <c r="F99" s="150"/>
      <c r="G99" s="151"/>
      <c r="H99" s="151"/>
      <c r="I99" s="151"/>
      <c r="J99" s="151"/>
      <c r="K99" s="151"/>
      <c r="L99" s="151"/>
      <c r="M99" s="151"/>
      <c r="N99" s="151"/>
      <c r="O99" s="151"/>
      <c r="P99" s="151"/>
      <c r="Q99" s="151"/>
      <c r="R99" s="151"/>
      <c r="S99" s="151"/>
      <c r="T99" s="152"/>
      <c r="U99" s="152"/>
      <c r="V99" s="152"/>
    </row>
    <row r="100" spans="5:22" ht="15" customHeight="1" x14ac:dyDescent="0.35">
      <c r="E100" s="149">
        <v>1572.9</v>
      </c>
    </row>
    <row r="101" spans="5:22" ht="15" customHeight="1" x14ac:dyDescent="0.35">
      <c r="E101" s="149">
        <v>3681.5</v>
      </c>
    </row>
    <row r="102" spans="5:22" ht="15" customHeight="1" x14ac:dyDescent="0.35">
      <c r="E102" s="149">
        <v>0</v>
      </c>
    </row>
  </sheetData>
  <mergeCells count="20">
    <mergeCell ref="A87:F87"/>
    <mergeCell ref="A88:F88"/>
    <mergeCell ref="A89:F89"/>
    <mergeCell ref="A90:F90"/>
    <mergeCell ref="A91:F91"/>
    <mergeCell ref="D82:D83"/>
    <mergeCell ref="G77:H77"/>
    <mergeCell ref="I77:J77"/>
    <mergeCell ref="K77:L77"/>
    <mergeCell ref="M77:N77"/>
    <mergeCell ref="A5:F5"/>
    <mergeCell ref="A6:F6"/>
    <mergeCell ref="A7:F7"/>
    <mergeCell ref="A8:F8"/>
    <mergeCell ref="O77:P77"/>
    <mergeCell ref="D61:D65"/>
    <mergeCell ref="D15:E15"/>
    <mergeCell ref="F15:F16"/>
    <mergeCell ref="A15:A16"/>
    <mergeCell ref="B15:B16"/>
  </mergeCells>
  <pageMargins left="0.70866141732283472" right="0.70866141732283472" top="0.74803149606299213" bottom="0.74803149606299213" header="0.31496062992125984" footer="0.31496062992125984"/>
  <pageSetup paperSize="9" scale="45"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100"/>
  <sheetViews>
    <sheetView topLeftCell="C48" zoomScale="83" zoomScaleNormal="83" workbookViewId="0">
      <selection activeCell="F55" sqref="F55"/>
    </sheetView>
  </sheetViews>
  <sheetFormatPr defaultRowHeight="15.5" x14ac:dyDescent="0.35"/>
  <cols>
    <col min="1" max="1" width="12" style="153" customWidth="1"/>
    <col min="2" max="2" width="57.453125" style="153" customWidth="1"/>
    <col min="3" max="3" width="13.54296875" style="153" customWidth="1"/>
    <col min="4" max="4" width="17.81640625" style="153" customWidth="1"/>
    <col min="5" max="5" width="16.26953125" style="154" customWidth="1"/>
    <col min="6" max="6" width="51" style="153" customWidth="1"/>
    <col min="7" max="7" width="8.7265625" style="153"/>
    <col min="8" max="8" width="18.453125" style="153" customWidth="1"/>
    <col min="9" max="250" width="8.7265625" style="153"/>
    <col min="251" max="251" width="16" style="153" customWidth="1"/>
    <col min="252" max="252" width="79.81640625" style="153" customWidth="1"/>
    <col min="253" max="253" width="14.81640625" style="153" customWidth="1"/>
    <col min="254" max="254" width="17" style="153" customWidth="1"/>
    <col min="255" max="255" width="17.81640625" style="153" customWidth="1"/>
    <col min="256" max="256" width="42.1796875" style="153" customWidth="1"/>
    <col min="257" max="257" width="14.81640625" style="153" customWidth="1"/>
    <col min="258" max="258" width="15" style="153" bestFit="1" customWidth="1"/>
    <col min="259" max="506" width="8.7265625" style="153"/>
    <col min="507" max="507" width="16" style="153" customWidth="1"/>
    <col min="508" max="508" width="79.81640625" style="153" customWidth="1"/>
    <col min="509" max="509" width="14.81640625" style="153" customWidth="1"/>
    <col min="510" max="510" width="17" style="153" customWidth="1"/>
    <col min="511" max="511" width="17.81640625" style="153" customWidth="1"/>
    <col min="512" max="512" width="42.1796875" style="153" customWidth="1"/>
    <col min="513" max="513" width="14.81640625" style="153" customWidth="1"/>
    <col min="514" max="514" width="15" style="153" bestFit="1" customWidth="1"/>
    <col min="515" max="762" width="8.7265625" style="153"/>
    <col min="763" max="763" width="16" style="153" customWidth="1"/>
    <col min="764" max="764" width="79.81640625" style="153" customWidth="1"/>
    <col min="765" max="765" width="14.81640625" style="153" customWidth="1"/>
    <col min="766" max="766" width="17" style="153" customWidth="1"/>
    <col min="767" max="767" width="17.81640625" style="153" customWidth="1"/>
    <col min="768" max="768" width="42.1796875" style="153" customWidth="1"/>
    <col min="769" max="769" width="14.81640625" style="153" customWidth="1"/>
    <col min="770" max="770" width="15" style="153" bestFit="1" customWidth="1"/>
    <col min="771" max="1018" width="8.7265625" style="153"/>
    <col min="1019" max="1019" width="16" style="153" customWidth="1"/>
    <col min="1020" max="1020" width="79.81640625" style="153" customWidth="1"/>
    <col min="1021" max="1021" width="14.81640625" style="153" customWidth="1"/>
    <col min="1022" max="1022" width="17" style="153" customWidth="1"/>
    <col min="1023" max="1023" width="17.81640625" style="153" customWidth="1"/>
    <col min="1024" max="1024" width="42.1796875" style="153" customWidth="1"/>
    <col min="1025" max="1025" width="14.81640625" style="153" customWidth="1"/>
    <col min="1026" max="1026" width="15" style="153" bestFit="1" customWidth="1"/>
    <col min="1027" max="1274" width="8.7265625" style="153"/>
    <col min="1275" max="1275" width="16" style="153" customWidth="1"/>
    <col min="1276" max="1276" width="79.81640625" style="153" customWidth="1"/>
    <col min="1277" max="1277" width="14.81640625" style="153" customWidth="1"/>
    <col min="1278" max="1278" width="17" style="153" customWidth="1"/>
    <col min="1279" max="1279" width="17.81640625" style="153" customWidth="1"/>
    <col min="1280" max="1280" width="42.1796875" style="153" customWidth="1"/>
    <col min="1281" max="1281" width="14.81640625" style="153" customWidth="1"/>
    <col min="1282" max="1282" width="15" style="153" bestFit="1" customWidth="1"/>
    <col min="1283" max="1530" width="8.7265625" style="153"/>
    <col min="1531" max="1531" width="16" style="153" customWidth="1"/>
    <col min="1532" max="1532" width="79.81640625" style="153" customWidth="1"/>
    <col min="1533" max="1533" width="14.81640625" style="153" customWidth="1"/>
    <col min="1534" max="1534" width="17" style="153" customWidth="1"/>
    <col min="1535" max="1535" width="17.81640625" style="153" customWidth="1"/>
    <col min="1536" max="1536" width="42.1796875" style="153" customWidth="1"/>
    <col min="1537" max="1537" width="14.81640625" style="153" customWidth="1"/>
    <col min="1538" max="1538" width="15" style="153" bestFit="1" customWidth="1"/>
    <col min="1539" max="1786" width="8.7265625" style="153"/>
    <col min="1787" max="1787" width="16" style="153" customWidth="1"/>
    <col min="1788" max="1788" width="79.81640625" style="153" customWidth="1"/>
    <col min="1789" max="1789" width="14.81640625" style="153" customWidth="1"/>
    <col min="1790" max="1790" width="17" style="153" customWidth="1"/>
    <col min="1791" max="1791" width="17.81640625" style="153" customWidth="1"/>
    <col min="1792" max="1792" width="42.1796875" style="153" customWidth="1"/>
    <col min="1793" max="1793" width="14.81640625" style="153" customWidth="1"/>
    <col min="1794" max="1794" width="15" style="153" bestFit="1" customWidth="1"/>
    <col min="1795" max="2042" width="8.7265625" style="153"/>
    <col min="2043" max="2043" width="16" style="153" customWidth="1"/>
    <col min="2044" max="2044" width="79.81640625" style="153" customWidth="1"/>
    <col min="2045" max="2045" width="14.81640625" style="153" customWidth="1"/>
    <col min="2046" max="2046" width="17" style="153" customWidth="1"/>
    <col min="2047" max="2047" width="17.81640625" style="153" customWidth="1"/>
    <col min="2048" max="2048" width="42.1796875" style="153" customWidth="1"/>
    <col min="2049" max="2049" width="14.81640625" style="153" customWidth="1"/>
    <col min="2050" max="2050" width="15" style="153" bestFit="1" customWidth="1"/>
    <col min="2051" max="2298" width="8.7265625" style="153"/>
    <col min="2299" max="2299" width="16" style="153" customWidth="1"/>
    <col min="2300" max="2300" width="79.81640625" style="153" customWidth="1"/>
    <col min="2301" max="2301" width="14.81640625" style="153" customWidth="1"/>
    <col min="2302" max="2302" width="17" style="153" customWidth="1"/>
    <col min="2303" max="2303" width="17.81640625" style="153" customWidth="1"/>
    <col min="2304" max="2304" width="42.1796875" style="153" customWidth="1"/>
    <col min="2305" max="2305" width="14.81640625" style="153" customWidth="1"/>
    <col min="2306" max="2306" width="15" style="153" bestFit="1" customWidth="1"/>
    <col min="2307" max="2554" width="8.7265625" style="153"/>
    <col min="2555" max="2555" width="16" style="153" customWidth="1"/>
    <col min="2556" max="2556" width="79.81640625" style="153" customWidth="1"/>
    <col min="2557" max="2557" width="14.81640625" style="153" customWidth="1"/>
    <col min="2558" max="2558" width="17" style="153" customWidth="1"/>
    <col min="2559" max="2559" width="17.81640625" style="153" customWidth="1"/>
    <col min="2560" max="2560" width="42.1796875" style="153" customWidth="1"/>
    <col min="2561" max="2561" width="14.81640625" style="153" customWidth="1"/>
    <col min="2562" max="2562" width="15" style="153" bestFit="1" customWidth="1"/>
    <col min="2563" max="2810" width="8.7265625" style="153"/>
    <col min="2811" max="2811" width="16" style="153" customWidth="1"/>
    <col min="2812" max="2812" width="79.81640625" style="153" customWidth="1"/>
    <col min="2813" max="2813" width="14.81640625" style="153" customWidth="1"/>
    <col min="2814" max="2814" width="17" style="153" customWidth="1"/>
    <col min="2815" max="2815" width="17.81640625" style="153" customWidth="1"/>
    <col min="2816" max="2816" width="42.1796875" style="153" customWidth="1"/>
    <col min="2817" max="2817" width="14.81640625" style="153" customWidth="1"/>
    <col min="2818" max="2818" width="15" style="153" bestFit="1" customWidth="1"/>
    <col min="2819" max="3066" width="8.7265625" style="153"/>
    <col min="3067" max="3067" width="16" style="153" customWidth="1"/>
    <col min="3068" max="3068" width="79.81640625" style="153" customWidth="1"/>
    <col min="3069" max="3069" width="14.81640625" style="153" customWidth="1"/>
    <col min="3070" max="3070" width="17" style="153" customWidth="1"/>
    <col min="3071" max="3071" width="17.81640625" style="153" customWidth="1"/>
    <col min="3072" max="3072" width="42.1796875" style="153" customWidth="1"/>
    <col min="3073" max="3073" width="14.81640625" style="153" customWidth="1"/>
    <col min="3074" max="3074" width="15" style="153" bestFit="1" customWidth="1"/>
    <col min="3075" max="3322" width="8.7265625" style="153"/>
    <col min="3323" max="3323" width="16" style="153" customWidth="1"/>
    <col min="3324" max="3324" width="79.81640625" style="153" customWidth="1"/>
    <col min="3325" max="3325" width="14.81640625" style="153" customWidth="1"/>
    <col min="3326" max="3326" width="17" style="153" customWidth="1"/>
    <col min="3327" max="3327" width="17.81640625" style="153" customWidth="1"/>
    <col min="3328" max="3328" width="42.1796875" style="153" customWidth="1"/>
    <col min="3329" max="3329" width="14.81640625" style="153" customWidth="1"/>
    <col min="3330" max="3330" width="15" style="153" bestFit="1" customWidth="1"/>
    <col min="3331" max="3578" width="8.7265625" style="153"/>
    <col min="3579" max="3579" width="16" style="153" customWidth="1"/>
    <col min="3580" max="3580" width="79.81640625" style="153" customWidth="1"/>
    <col min="3581" max="3581" width="14.81640625" style="153" customWidth="1"/>
    <col min="3582" max="3582" width="17" style="153" customWidth="1"/>
    <col min="3583" max="3583" width="17.81640625" style="153" customWidth="1"/>
    <col min="3584" max="3584" width="42.1796875" style="153" customWidth="1"/>
    <col min="3585" max="3585" width="14.81640625" style="153" customWidth="1"/>
    <col min="3586" max="3586" width="15" style="153" bestFit="1" customWidth="1"/>
    <col min="3587" max="3834" width="8.7265625" style="153"/>
    <col min="3835" max="3835" width="16" style="153" customWidth="1"/>
    <col min="3836" max="3836" width="79.81640625" style="153" customWidth="1"/>
    <col min="3837" max="3837" width="14.81640625" style="153" customWidth="1"/>
    <col min="3838" max="3838" width="17" style="153" customWidth="1"/>
    <col min="3839" max="3839" width="17.81640625" style="153" customWidth="1"/>
    <col min="3840" max="3840" width="42.1796875" style="153" customWidth="1"/>
    <col min="3841" max="3841" width="14.81640625" style="153" customWidth="1"/>
    <col min="3842" max="3842" width="15" style="153" bestFit="1" customWidth="1"/>
    <col min="3843" max="4090" width="8.7265625" style="153"/>
    <col min="4091" max="4091" width="16" style="153" customWidth="1"/>
    <col min="4092" max="4092" width="79.81640625" style="153" customWidth="1"/>
    <col min="4093" max="4093" width="14.81640625" style="153" customWidth="1"/>
    <col min="4094" max="4094" width="17" style="153" customWidth="1"/>
    <col min="4095" max="4095" width="17.81640625" style="153" customWidth="1"/>
    <col min="4096" max="4096" width="42.1796875" style="153" customWidth="1"/>
    <col min="4097" max="4097" width="14.81640625" style="153" customWidth="1"/>
    <col min="4098" max="4098" width="15" style="153" bestFit="1" customWidth="1"/>
    <col min="4099" max="4346" width="8.7265625" style="153"/>
    <col min="4347" max="4347" width="16" style="153" customWidth="1"/>
    <col min="4348" max="4348" width="79.81640625" style="153" customWidth="1"/>
    <col min="4349" max="4349" width="14.81640625" style="153" customWidth="1"/>
    <col min="4350" max="4350" width="17" style="153" customWidth="1"/>
    <col min="4351" max="4351" width="17.81640625" style="153" customWidth="1"/>
    <col min="4352" max="4352" width="42.1796875" style="153" customWidth="1"/>
    <col min="4353" max="4353" width="14.81640625" style="153" customWidth="1"/>
    <col min="4354" max="4354" width="15" style="153" bestFit="1" customWidth="1"/>
    <col min="4355" max="4602" width="8.7265625" style="153"/>
    <col min="4603" max="4603" width="16" style="153" customWidth="1"/>
    <col min="4604" max="4604" width="79.81640625" style="153" customWidth="1"/>
    <col min="4605" max="4605" width="14.81640625" style="153" customWidth="1"/>
    <col min="4606" max="4606" width="17" style="153" customWidth="1"/>
    <col min="4607" max="4607" width="17.81640625" style="153" customWidth="1"/>
    <col min="4608" max="4608" width="42.1796875" style="153" customWidth="1"/>
    <col min="4609" max="4609" width="14.81640625" style="153" customWidth="1"/>
    <col min="4610" max="4610" width="15" style="153" bestFit="1" customWidth="1"/>
    <col min="4611" max="4858" width="8.7265625" style="153"/>
    <col min="4859" max="4859" width="16" style="153" customWidth="1"/>
    <col min="4860" max="4860" width="79.81640625" style="153" customWidth="1"/>
    <col min="4861" max="4861" width="14.81640625" style="153" customWidth="1"/>
    <col min="4862" max="4862" width="17" style="153" customWidth="1"/>
    <col min="4863" max="4863" width="17.81640625" style="153" customWidth="1"/>
    <col min="4864" max="4864" width="42.1796875" style="153" customWidth="1"/>
    <col min="4865" max="4865" width="14.81640625" style="153" customWidth="1"/>
    <col min="4866" max="4866" width="15" style="153" bestFit="1" customWidth="1"/>
    <col min="4867" max="5114" width="8.7265625" style="153"/>
    <col min="5115" max="5115" width="16" style="153" customWidth="1"/>
    <col min="5116" max="5116" width="79.81640625" style="153" customWidth="1"/>
    <col min="5117" max="5117" width="14.81640625" style="153" customWidth="1"/>
    <col min="5118" max="5118" width="17" style="153" customWidth="1"/>
    <col min="5119" max="5119" width="17.81640625" style="153" customWidth="1"/>
    <col min="5120" max="5120" width="42.1796875" style="153" customWidth="1"/>
    <col min="5121" max="5121" width="14.81640625" style="153" customWidth="1"/>
    <col min="5122" max="5122" width="15" style="153" bestFit="1" customWidth="1"/>
    <col min="5123" max="5370" width="8.7265625" style="153"/>
    <col min="5371" max="5371" width="16" style="153" customWidth="1"/>
    <col min="5372" max="5372" width="79.81640625" style="153" customWidth="1"/>
    <col min="5373" max="5373" width="14.81640625" style="153" customWidth="1"/>
    <col min="5374" max="5374" width="17" style="153" customWidth="1"/>
    <col min="5375" max="5375" width="17.81640625" style="153" customWidth="1"/>
    <col min="5376" max="5376" width="42.1796875" style="153" customWidth="1"/>
    <col min="5377" max="5377" width="14.81640625" style="153" customWidth="1"/>
    <col min="5378" max="5378" width="15" style="153" bestFit="1" customWidth="1"/>
    <col min="5379" max="5626" width="8.7265625" style="153"/>
    <col min="5627" max="5627" width="16" style="153" customWidth="1"/>
    <col min="5628" max="5628" width="79.81640625" style="153" customWidth="1"/>
    <col min="5629" max="5629" width="14.81640625" style="153" customWidth="1"/>
    <col min="5630" max="5630" width="17" style="153" customWidth="1"/>
    <col min="5631" max="5631" width="17.81640625" style="153" customWidth="1"/>
    <col min="5632" max="5632" width="42.1796875" style="153" customWidth="1"/>
    <col min="5633" max="5633" width="14.81640625" style="153" customWidth="1"/>
    <col min="5634" max="5634" width="15" style="153" bestFit="1" customWidth="1"/>
    <col min="5635" max="5882" width="8.7265625" style="153"/>
    <col min="5883" max="5883" width="16" style="153" customWidth="1"/>
    <col min="5884" max="5884" width="79.81640625" style="153" customWidth="1"/>
    <col min="5885" max="5885" width="14.81640625" style="153" customWidth="1"/>
    <col min="5886" max="5886" width="17" style="153" customWidth="1"/>
    <col min="5887" max="5887" width="17.81640625" style="153" customWidth="1"/>
    <col min="5888" max="5888" width="42.1796875" style="153" customWidth="1"/>
    <col min="5889" max="5889" width="14.81640625" style="153" customWidth="1"/>
    <col min="5890" max="5890" width="15" style="153" bestFit="1" customWidth="1"/>
    <col min="5891" max="6138" width="8.7265625" style="153"/>
    <col min="6139" max="6139" width="16" style="153" customWidth="1"/>
    <col min="6140" max="6140" width="79.81640625" style="153" customWidth="1"/>
    <col min="6141" max="6141" width="14.81640625" style="153" customWidth="1"/>
    <col min="6142" max="6142" width="17" style="153" customWidth="1"/>
    <col min="6143" max="6143" width="17.81640625" style="153" customWidth="1"/>
    <col min="6144" max="6144" width="42.1796875" style="153" customWidth="1"/>
    <col min="6145" max="6145" width="14.81640625" style="153" customWidth="1"/>
    <col min="6146" max="6146" width="15" style="153" bestFit="1" customWidth="1"/>
    <col min="6147" max="6394" width="8.7265625" style="153"/>
    <col min="6395" max="6395" width="16" style="153" customWidth="1"/>
    <col min="6396" max="6396" width="79.81640625" style="153" customWidth="1"/>
    <col min="6397" max="6397" width="14.81640625" style="153" customWidth="1"/>
    <col min="6398" max="6398" width="17" style="153" customWidth="1"/>
    <col min="6399" max="6399" width="17.81640625" style="153" customWidth="1"/>
    <col min="6400" max="6400" width="42.1796875" style="153" customWidth="1"/>
    <col min="6401" max="6401" width="14.81640625" style="153" customWidth="1"/>
    <col min="6402" max="6402" width="15" style="153" bestFit="1" customWidth="1"/>
    <col min="6403" max="6650" width="8.7265625" style="153"/>
    <col min="6651" max="6651" width="16" style="153" customWidth="1"/>
    <col min="6652" max="6652" width="79.81640625" style="153" customWidth="1"/>
    <col min="6653" max="6653" width="14.81640625" style="153" customWidth="1"/>
    <col min="6654" max="6654" width="17" style="153" customWidth="1"/>
    <col min="6655" max="6655" width="17.81640625" style="153" customWidth="1"/>
    <col min="6656" max="6656" width="42.1796875" style="153" customWidth="1"/>
    <col min="6657" max="6657" width="14.81640625" style="153" customWidth="1"/>
    <col min="6658" max="6658" width="15" style="153" bestFit="1" customWidth="1"/>
    <col min="6659" max="6906" width="8.7265625" style="153"/>
    <col min="6907" max="6907" width="16" style="153" customWidth="1"/>
    <col min="6908" max="6908" width="79.81640625" style="153" customWidth="1"/>
    <col min="6909" max="6909" width="14.81640625" style="153" customWidth="1"/>
    <col min="6910" max="6910" width="17" style="153" customWidth="1"/>
    <col min="6911" max="6911" width="17.81640625" style="153" customWidth="1"/>
    <col min="6912" max="6912" width="42.1796875" style="153" customWidth="1"/>
    <col min="6913" max="6913" width="14.81640625" style="153" customWidth="1"/>
    <col min="6914" max="6914" width="15" style="153" bestFit="1" customWidth="1"/>
    <col min="6915" max="7162" width="8.7265625" style="153"/>
    <col min="7163" max="7163" width="16" style="153" customWidth="1"/>
    <col min="7164" max="7164" width="79.81640625" style="153" customWidth="1"/>
    <col min="7165" max="7165" width="14.81640625" style="153" customWidth="1"/>
    <col min="7166" max="7166" width="17" style="153" customWidth="1"/>
    <col min="7167" max="7167" width="17.81640625" style="153" customWidth="1"/>
    <col min="7168" max="7168" width="42.1796875" style="153" customWidth="1"/>
    <col min="7169" max="7169" width="14.81640625" style="153" customWidth="1"/>
    <col min="7170" max="7170" width="15" style="153" bestFit="1" customWidth="1"/>
    <col min="7171" max="7418" width="8.7265625" style="153"/>
    <col min="7419" max="7419" width="16" style="153" customWidth="1"/>
    <col min="7420" max="7420" width="79.81640625" style="153" customWidth="1"/>
    <col min="7421" max="7421" width="14.81640625" style="153" customWidth="1"/>
    <col min="7422" max="7422" width="17" style="153" customWidth="1"/>
    <col min="7423" max="7423" width="17.81640625" style="153" customWidth="1"/>
    <col min="7424" max="7424" width="42.1796875" style="153" customWidth="1"/>
    <col min="7425" max="7425" width="14.81640625" style="153" customWidth="1"/>
    <col min="7426" max="7426" width="15" style="153" bestFit="1" customWidth="1"/>
    <col min="7427" max="7674" width="8.7265625" style="153"/>
    <col min="7675" max="7675" width="16" style="153" customWidth="1"/>
    <col min="7676" max="7676" width="79.81640625" style="153" customWidth="1"/>
    <col min="7677" max="7677" width="14.81640625" style="153" customWidth="1"/>
    <col min="7678" max="7678" width="17" style="153" customWidth="1"/>
    <col min="7679" max="7679" width="17.81640625" style="153" customWidth="1"/>
    <col min="7680" max="7680" width="42.1796875" style="153" customWidth="1"/>
    <col min="7681" max="7681" width="14.81640625" style="153" customWidth="1"/>
    <col min="7682" max="7682" width="15" style="153" bestFit="1" customWidth="1"/>
    <col min="7683" max="7930" width="8.7265625" style="153"/>
    <col min="7931" max="7931" width="16" style="153" customWidth="1"/>
    <col min="7932" max="7932" width="79.81640625" style="153" customWidth="1"/>
    <col min="7933" max="7933" width="14.81640625" style="153" customWidth="1"/>
    <col min="7934" max="7934" width="17" style="153" customWidth="1"/>
    <col min="7935" max="7935" width="17.81640625" style="153" customWidth="1"/>
    <col min="7936" max="7936" width="42.1796875" style="153" customWidth="1"/>
    <col min="7937" max="7937" width="14.81640625" style="153" customWidth="1"/>
    <col min="7938" max="7938" width="15" style="153" bestFit="1" customWidth="1"/>
    <col min="7939" max="8186" width="8.7265625" style="153"/>
    <col min="8187" max="8187" width="16" style="153" customWidth="1"/>
    <col min="8188" max="8188" width="79.81640625" style="153" customWidth="1"/>
    <col min="8189" max="8189" width="14.81640625" style="153" customWidth="1"/>
    <col min="8190" max="8190" width="17" style="153" customWidth="1"/>
    <col min="8191" max="8191" width="17.81640625" style="153" customWidth="1"/>
    <col min="8192" max="8192" width="42.1796875" style="153" customWidth="1"/>
    <col min="8193" max="8193" width="14.81640625" style="153" customWidth="1"/>
    <col min="8194" max="8194" width="15" style="153" bestFit="1" customWidth="1"/>
    <col min="8195" max="8442" width="8.7265625" style="153"/>
    <col min="8443" max="8443" width="16" style="153" customWidth="1"/>
    <col min="8444" max="8444" width="79.81640625" style="153" customWidth="1"/>
    <col min="8445" max="8445" width="14.81640625" style="153" customWidth="1"/>
    <col min="8446" max="8446" width="17" style="153" customWidth="1"/>
    <col min="8447" max="8447" width="17.81640625" style="153" customWidth="1"/>
    <col min="8448" max="8448" width="42.1796875" style="153" customWidth="1"/>
    <col min="8449" max="8449" width="14.81640625" style="153" customWidth="1"/>
    <col min="8450" max="8450" width="15" style="153" bestFit="1" customWidth="1"/>
    <col min="8451" max="8698" width="8.7265625" style="153"/>
    <col min="8699" max="8699" width="16" style="153" customWidth="1"/>
    <col min="8700" max="8700" width="79.81640625" style="153" customWidth="1"/>
    <col min="8701" max="8701" width="14.81640625" style="153" customWidth="1"/>
    <col min="8702" max="8702" width="17" style="153" customWidth="1"/>
    <col min="8703" max="8703" width="17.81640625" style="153" customWidth="1"/>
    <col min="8704" max="8704" width="42.1796875" style="153" customWidth="1"/>
    <col min="8705" max="8705" width="14.81640625" style="153" customWidth="1"/>
    <col min="8706" max="8706" width="15" style="153" bestFit="1" customWidth="1"/>
    <col min="8707" max="8954" width="8.7265625" style="153"/>
    <col min="8955" max="8955" width="16" style="153" customWidth="1"/>
    <col min="8956" max="8956" width="79.81640625" style="153" customWidth="1"/>
    <col min="8957" max="8957" width="14.81640625" style="153" customWidth="1"/>
    <col min="8958" max="8958" width="17" style="153" customWidth="1"/>
    <col min="8959" max="8959" width="17.81640625" style="153" customWidth="1"/>
    <col min="8960" max="8960" width="42.1796875" style="153" customWidth="1"/>
    <col min="8961" max="8961" width="14.81640625" style="153" customWidth="1"/>
    <col min="8962" max="8962" width="15" style="153" bestFit="1" customWidth="1"/>
    <col min="8963" max="9210" width="8.7265625" style="153"/>
    <col min="9211" max="9211" width="16" style="153" customWidth="1"/>
    <col min="9212" max="9212" width="79.81640625" style="153" customWidth="1"/>
    <col min="9213" max="9213" width="14.81640625" style="153" customWidth="1"/>
    <col min="9214" max="9214" width="17" style="153" customWidth="1"/>
    <col min="9215" max="9215" width="17.81640625" style="153" customWidth="1"/>
    <col min="9216" max="9216" width="42.1796875" style="153" customWidth="1"/>
    <col min="9217" max="9217" width="14.81640625" style="153" customWidth="1"/>
    <col min="9218" max="9218" width="15" style="153" bestFit="1" customWidth="1"/>
    <col min="9219" max="9466" width="8.7265625" style="153"/>
    <col min="9467" max="9467" width="16" style="153" customWidth="1"/>
    <col min="9468" max="9468" width="79.81640625" style="153" customWidth="1"/>
    <col min="9469" max="9469" width="14.81640625" style="153" customWidth="1"/>
    <col min="9470" max="9470" width="17" style="153" customWidth="1"/>
    <col min="9471" max="9471" width="17.81640625" style="153" customWidth="1"/>
    <col min="9472" max="9472" width="42.1796875" style="153" customWidth="1"/>
    <col min="9473" max="9473" width="14.81640625" style="153" customWidth="1"/>
    <col min="9474" max="9474" width="15" style="153" bestFit="1" customWidth="1"/>
    <col min="9475" max="9722" width="8.7265625" style="153"/>
    <col min="9723" max="9723" width="16" style="153" customWidth="1"/>
    <col min="9724" max="9724" width="79.81640625" style="153" customWidth="1"/>
    <col min="9725" max="9725" width="14.81640625" style="153" customWidth="1"/>
    <col min="9726" max="9726" width="17" style="153" customWidth="1"/>
    <col min="9727" max="9727" width="17.81640625" style="153" customWidth="1"/>
    <col min="9728" max="9728" width="42.1796875" style="153" customWidth="1"/>
    <col min="9729" max="9729" width="14.81640625" style="153" customWidth="1"/>
    <col min="9730" max="9730" width="15" style="153" bestFit="1" customWidth="1"/>
    <col min="9731" max="9978" width="8.7265625" style="153"/>
    <col min="9979" max="9979" width="16" style="153" customWidth="1"/>
    <col min="9980" max="9980" width="79.81640625" style="153" customWidth="1"/>
    <col min="9981" max="9981" width="14.81640625" style="153" customWidth="1"/>
    <col min="9982" max="9982" width="17" style="153" customWidth="1"/>
    <col min="9983" max="9983" width="17.81640625" style="153" customWidth="1"/>
    <col min="9984" max="9984" width="42.1796875" style="153" customWidth="1"/>
    <col min="9985" max="9985" width="14.81640625" style="153" customWidth="1"/>
    <col min="9986" max="9986" width="15" style="153" bestFit="1" customWidth="1"/>
    <col min="9987" max="10234" width="8.7265625" style="153"/>
    <col min="10235" max="10235" width="16" style="153" customWidth="1"/>
    <col min="10236" max="10236" width="79.81640625" style="153" customWidth="1"/>
    <col min="10237" max="10237" width="14.81640625" style="153" customWidth="1"/>
    <col min="10238" max="10238" width="17" style="153" customWidth="1"/>
    <col min="10239" max="10239" width="17.81640625" style="153" customWidth="1"/>
    <col min="10240" max="10240" width="42.1796875" style="153" customWidth="1"/>
    <col min="10241" max="10241" width="14.81640625" style="153" customWidth="1"/>
    <col min="10242" max="10242" width="15" style="153" bestFit="1" customWidth="1"/>
    <col min="10243" max="10490" width="8.7265625" style="153"/>
    <col min="10491" max="10491" width="16" style="153" customWidth="1"/>
    <col min="10492" max="10492" width="79.81640625" style="153" customWidth="1"/>
    <col min="10493" max="10493" width="14.81640625" style="153" customWidth="1"/>
    <col min="10494" max="10494" width="17" style="153" customWidth="1"/>
    <col min="10495" max="10495" width="17.81640625" style="153" customWidth="1"/>
    <col min="10496" max="10496" width="42.1796875" style="153" customWidth="1"/>
    <col min="10497" max="10497" width="14.81640625" style="153" customWidth="1"/>
    <col min="10498" max="10498" width="15" style="153" bestFit="1" customWidth="1"/>
    <col min="10499" max="10746" width="8.7265625" style="153"/>
    <col min="10747" max="10747" width="16" style="153" customWidth="1"/>
    <col min="10748" max="10748" width="79.81640625" style="153" customWidth="1"/>
    <col min="10749" max="10749" width="14.81640625" style="153" customWidth="1"/>
    <col min="10750" max="10750" width="17" style="153" customWidth="1"/>
    <col min="10751" max="10751" width="17.81640625" style="153" customWidth="1"/>
    <col min="10752" max="10752" width="42.1796875" style="153" customWidth="1"/>
    <col min="10753" max="10753" width="14.81640625" style="153" customWidth="1"/>
    <col min="10754" max="10754" width="15" style="153" bestFit="1" customWidth="1"/>
    <col min="10755" max="11002" width="8.7265625" style="153"/>
    <col min="11003" max="11003" width="16" style="153" customWidth="1"/>
    <col min="11004" max="11004" width="79.81640625" style="153" customWidth="1"/>
    <col min="11005" max="11005" width="14.81640625" style="153" customWidth="1"/>
    <col min="11006" max="11006" width="17" style="153" customWidth="1"/>
    <col min="11007" max="11007" width="17.81640625" style="153" customWidth="1"/>
    <col min="11008" max="11008" width="42.1796875" style="153" customWidth="1"/>
    <col min="11009" max="11009" width="14.81640625" style="153" customWidth="1"/>
    <col min="11010" max="11010" width="15" style="153" bestFit="1" customWidth="1"/>
    <col min="11011" max="11258" width="8.7265625" style="153"/>
    <col min="11259" max="11259" width="16" style="153" customWidth="1"/>
    <col min="11260" max="11260" width="79.81640625" style="153" customWidth="1"/>
    <col min="11261" max="11261" width="14.81640625" style="153" customWidth="1"/>
    <col min="11262" max="11262" width="17" style="153" customWidth="1"/>
    <col min="11263" max="11263" width="17.81640625" style="153" customWidth="1"/>
    <col min="11264" max="11264" width="42.1796875" style="153" customWidth="1"/>
    <col min="11265" max="11265" width="14.81640625" style="153" customWidth="1"/>
    <col min="11266" max="11266" width="15" style="153" bestFit="1" customWidth="1"/>
    <col min="11267" max="11514" width="8.7265625" style="153"/>
    <col min="11515" max="11515" width="16" style="153" customWidth="1"/>
    <col min="11516" max="11516" width="79.81640625" style="153" customWidth="1"/>
    <col min="11517" max="11517" width="14.81640625" style="153" customWidth="1"/>
    <col min="11518" max="11518" width="17" style="153" customWidth="1"/>
    <col min="11519" max="11519" width="17.81640625" style="153" customWidth="1"/>
    <col min="11520" max="11520" width="42.1796875" style="153" customWidth="1"/>
    <col min="11521" max="11521" width="14.81640625" style="153" customWidth="1"/>
    <col min="11522" max="11522" width="15" style="153" bestFit="1" customWidth="1"/>
    <col min="11523" max="11770" width="8.7265625" style="153"/>
    <col min="11771" max="11771" width="16" style="153" customWidth="1"/>
    <col min="11772" max="11772" width="79.81640625" style="153" customWidth="1"/>
    <col min="11773" max="11773" width="14.81640625" style="153" customWidth="1"/>
    <col min="11774" max="11774" width="17" style="153" customWidth="1"/>
    <col min="11775" max="11775" width="17.81640625" style="153" customWidth="1"/>
    <col min="11776" max="11776" width="42.1796875" style="153" customWidth="1"/>
    <col min="11777" max="11777" width="14.81640625" style="153" customWidth="1"/>
    <col min="11778" max="11778" width="15" style="153" bestFit="1" customWidth="1"/>
    <col min="11779" max="12026" width="8.7265625" style="153"/>
    <col min="12027" max="12027" width="16" style="153" customWidth="1"/>
    <col min="12028" max="12028" width="79.81640625" style="153" customWidth="1"/>
    <col min="12029" max="12029" width="14.81640625" style="153" customWidth="1"/>
    <col min="12030" max="12030" width="17" style="153" customWidth="1"/>
    <col min="12031" max="12031" width="17.81640625" style="153" customWidth="1"/>
    <col min="12032" max="12032" width="42.1796875" style="153" customWidth="1"/>
    <col min="12033" max="12033" width="14.81640625" style="153" customWidth="1"/>
    <col min="12034" max="12034" width="15" style="153" bestFit="1" customWidth="1"/>
    <col min="12035" max="12282" width="8.7265625" style="153"/>
    <col min="12283" max="12283" width="16" style="153" customWidth="1"/>
    <col min="12284" max="12284" width="79.81640625" style="153" customWidth="1"/>
    <col min="12285" max="12285" width="14.81640625" style="153" customWidth="1"/>
    <col min="12286" max="12286" width="17" style="153" customWidth="1"/>
    <col min="12287" max="12287" width="17.81640625" style="153" customWidth="1"/>
    <col min="12288" max="12288" width="42.1796875" style="153" customWidth="1"/>
    <col min="12289" max="12289" width="14.81640625" style="153" customWidth="1"/>
    <col min="12290" max="12290" width="15" style="153" bestFit="1" customWidth="1"/>
    <col min="12291" max="12538" width="8.7265625" style="153"/>
    <col min="12539" max="12539" width="16" style="153" customWidth="1"/>
    <col min="12540" max="12540" width="79.81640625" style="153" customWidth="1"/>
    <col min="12541" max="12541" width="14.81640625" style="153" customWidth="1"/>
    <col min="12542" max="12542" width="17" style="153" customWidth="1"/>
    <col min="12543" max="12543" width="17.81640625" style="153" customWidth="1"/>
    <col min="12544" max="12544" width="42.1796875" style="153" customWidth="1"/>
    <col min="12545" max="12545" width="14.81640625" style="153" customWidth="1"/>
    <col min="12546" max="12546" width="15" style="153" bestFit="1" customWidth="1"/>
    <col min="12547" max="12794" width="8.7265625" style="153"/>
    <col min="12795" max="12795" width="16" style="153" customWidth="1"/>
    <col min="12796" max="12796" width="79.81640625" style="153" customWidth="1"/>
    <col min="12797" max="12797" width="14.81640625" style="153" customWidth="1"/>
    <col min="12798" max="12798" width="17" style="153" customWidth="1"/>
    <col min="12799" max="12799" width="17.81640625" style="153" customWidth="1"/>
    <col min="12800" max="12800" width="42.1796875" style="153" customWidth="1"/>
    <col min="12801" max="12801" width="14.81640625" style="153" customWidth="1"/>
    <col min="12802" max="12802" width="15" style="153" bestFit="1" customWidth="1"/>
    <col min="12803" max="13050" width="8.7265625" style="153"/>
    <col min="13051" max="13051" width="16" style="153" customWidth="1"/>
    <col min="13052" max="13052" width="79.81640625" style="153" customWidth="1"/>
    <col min="13053" max="13053" width="14.81640625" style="153" customWidth="1"/>
    <col min="13054" max="13054" width="17" style="153" customWidth="1"/>
    <col min="13055" max="13055" width="17.81640625" style="153" customWidth="1"/>
    <col min="13056" max="13056" width="42.1796875" style="153" customWidth="1"/>
    <col min="13057" max="13057" width="14.81640625" style="153" customWidth="1"/>
    <col min="13058" max="13058" width="15" style="153" bestFit="1" customWidth="1"/>
    <col min="13059" max="13306" width="8.7265625" style="153"/>
    <col min="13307" max="13307" width="16" style="153" customWidth="1"/>
    <col min="13308" max="13308" width="79.81640625" style="153" customWidth="1"/>
    <col min="13309" max="13309" width="14.81640625" style="153" customWidth="1"/>
    <col min="13310" max="13310" width="17" style="153" customWidth="1"/>
    <col min="13311" max="13311" width="17.81640625" style="153" customWidth="1"/>
    <col min="13312" max="13312" width="42.1796875" style="153" customWidth="1"/>
    <col min="13313" max="13313" width="14.81640625" style="153" customWidth="1"/>
    <col min="13314" max="13314" width="15" style="153" bestFit="1" customWidth="1"/>
    <col min="13315" max="13562" width="8.7265625" style="153"/>
    <col min="13563" max="13563" width="16" style="153" customWidth="1"/>
    <col min="13564" max="13564" width="79.81640625" style="153" customWidth="1"/>
    <col min="13565" max="13565" width="14.81640625" style="153" customWidth="1"/>
    <col min="13566" max="13566" width="17" style="153" customWidth="1"/>
    <col min="13567" max="13567" width="17.81640625" style="153" customWidth="1"/>
    <col min="13568" max="13568" width="42.1796875" style="153" customWidth="1"/>
    <col min="13569" max="13569" width="14.81640625" style="153" customWidth="1"/>
    <col min="13570" max="13570" width="15" style="153" bestFit="1" customWidth="1"/>
    <col min="13571" max="13818" width="8.7265625" style="153"/>
    <col min="13819" max="13819" width="16" style="153" customWidth="1"/>
    <col min="13820" max="13820" width="79.81640625" style="153" customWidth="1"/>
    <col min="13821" max="13821" width="14.81640625" style="153" customWidth="1"/>
    <col min="13822" max="13822" width="17" style="153" customWidth="1"/>
    <col min="13823" max="13823" width="17.81640625" style="153" customWidth="1"/>
    <col min="13824" max="13824" width="42.1796875" style="153" customWidth="1"/>
    <col min="13825" max="13825" width="14.81640625" style="153" customWidth="1"/>
    <col min="13826" max="13826" width="15" style="153" bestFit="1" customWidth="1"/>
    <col min="13827" max="14074" width="8.7265625" style="153"/>
    <col min="14075" max="14075" width="16" style="153" customWidth="1"/>
    <col min="14076" max="14076" width="79.81640625" style="153" customWidth="1"/>
    <col min="14077" max="14077" width="14.81640625" style="153" customWidth="1"/>
    <col min="14078" max="14078" width="17" style="153" customWidth="1"/>
    <col min="14079" max="14079" width="17.81640625" style="153" customWidth="1"/>
    <col min="14080" max="14080" width="42.1796875" style="153" customWidth="1"/>
    <col min="14081" max="14081" width="14.81640625" style="153" customWidth="1"/>
    <col min="14082" max="14082" width="15" style="153" bestFit="1" customWidth="1"/>
    <col min="14083" max="14330" width="8.7265625" style="153"/>
    <col min="14331" max="14331" width="16" style="153" customWidth="1"/>
    <col min="14332" max="14332" width="79.81640625" style="153" customWidth="1"/>
    <col min="14333" max="14333" width="14.81640625" style="153" customWidth="1"/>
    <col min="14334" max="14334" width="17" style="153" customWidth="1"/>
    <col min="14335" max="14335" width="17.81640625" style="153" customWidth="1"/>
    <col min="14336" max="14336" width="42.1796875" style="153" customWidth="1"/>
    <col min="14337" max="14337" width="14.81640625" style="153" customWidth="1"/>
    <col min="14338" max="14338" width="15" style="153" bestFit="1" customWidth="1"/>
    <col min="14339" max="14586" width="8.7265625" style="153"/>
    <col min="14587" max="14587" width="16" style="153" customWidth="1"/>
    <col min="14588" max="14588" width="79.81640625" style="153" customWidth="1"/>
    <col min="14589" max="14589" width="14.81640625" style="153" customWidth="1"/>
    <col min="14590" max="14590" width="17" style="153" customWidth="1"/>
    <col min="14591" max="14591" width="17.81640625" style="153" customWidth="1"/>
    <col min="14592" max="14592" width="42.1796875" style="153" customWidth="1"/>
    <col min="14593" max="14593" width="14.81640625" style="153" customWidth="1"/>
    <col min="14594" max="14594" width="15" style="153" bestFit="1" customWidth="1"/>
    <col min="14595" max="14842" width="8.7265625" style="153"/>
    <col min="14843" max="14843" width="16" style="153" customWidth="1"/>
    <col min="14844" max="14844" width="79.81640625" style="153" customWidth="1"/>
    <col min="14845" max="14845" width="14.81640625" style="153" customWidth="1"/>
    <col min="14846" max="14846" width="17" style="153" customWidth="1"/>
    <col min="14847" max="14847" width="17.81640625" style="153" customWidth="1"/>
    <col min="14848" max="14848" width="42.1796875" style="153" customWidth="1"/>
    <col min="14849" max="14849" width="14.81640625" style="153" customWidth="1"/>
    <col min="14850" max="14850" width="15" style="153" bestFit="1" customWidth="1"/>
    <col min="14851" max="15098" width="8.7265625" style="153"/>
    <col min="15099" max="15099" width="16" style="153" customWidth="1"/>
    <col min="15100" max="15100" width="79.81640625" style="153" customWidth="1"/>
    <col min="15101" max="15101" width="14.81640625" style="153" customWidth="1"/>
    <col min="15102" max="15102" width="17" style="153" customWidth="1"/>
    <col min="15103" max="15103" width="17.81640625" style="153" customWidth="1"/>
    <col min="15104" max="15104" width="42.1796875" style="153" customWidth="1"/>
    <col min="15105" max="15105" width="14.81640625" style="153" customWidth="1"/>
    <col min="15106" max="15106" width="15" style="153" bestFit="1" customWidth="1"/>
    <col min="15107" max="15354" width="8.7265625" style="153"/>
    <col min="15355" max="15355" width="16" style="153" customWidth="1"/>
    <col min="15356" max="15356" width="79.81640625" style="153" customWidth="1"/>
    <col min="15357" max="15357" width="14.81640625" style="153" customWidth="1"/>
    <col min="15358" max="15358" width="17" style="153" customWidth="1"/>
    <col min="15359" max="15359" width="17.81640625" style="153" customWidth="1"/>
    <col min="15360" max="15360" width="42.1796875" style="153" customWidth="1"/>
    <col min="15361" max="15361" width="14.81640625" style="153" customWidth="1"/>
    <col min="15362" max="15362" width="15" style="153" bestFit="1" customWidth="1"/>
    <col min="15363" max="15610" width="8.7265625" style="153"/>
    <col min="15611" max="15611" width="16" style="153" customWidth="1"/>
    <col min="15612" max="15612" width="79.81640625" style="153" customWidth="1"/>
    <col min="15613" max="15613" width="14.81640625" style="153" customWidth="1"/>
    <col min="15614" max="15614" width="17" style="153" customWidth="1"/>
    <col min="15615" max="15615" width="17.81640625" style="153" customWidth="1"/>
    <col min="15616" max="15616" width="42.1796875" style="153" customWidth="1"/>
    <col min="15617" max="15617" width="14.81640625" style="153" customWidth="1"/>
    <col min="15618" max="15618" width="15" style="153" bestFit="1" customWidth="1"/>
    <col min="15619" max="15866" width="8.7265625" style="153"/>
    <col min="15867" max="15867" width="16" style="153" customWidth="1"/>
    <col min="15868" max="15868" width="79.81640625" style="153" customWidth="1"/>
    <col min="15869" max="15869" width="14.81640625" style="153" customWidth="1"/>
    <col min="15870" max="15870" width="17" style="153" customWidth="1"/>
    <col min="15871" max="15871" width="17.81640625" style="153" customWidth="1"/>
    <col min="15872" max="15872" width="42.1796875" style="153" customWidth="1"/>
    <col min="15873" max="15873" width="14.81640625" style="153" customWidth="1"/>
    <col min="15874" max="15874" width="15" style="153" bestFit="1" customWidth="1"/>
    <col min="15875" max="16122" width="8.7265625" style="153"/>
    <col min="16123" max="16123" width="16" style="153" customWidth="1"/>
    <col min="16124" max="16124" width="79.81640625" style="153" customWidth="1"/>
    <col min="16125" max="16125" width="14.81640625" style="153" customWidth="1"/>
    <col min="16126" max="16126" width="17" style="153" customWidth="1"/>
    <col min="16127" max="16127" width="17.81640625" style="153" customWidth="1"/>
    <col min="16128" max="16128" width="42.1796875" style="153" customWidth="1"/>
    <col min="16129" max="16129" width="14.81640625" style="153" customWidth="1"/>
    <col min="16130" max="16130" width="15" style="153" bestFit="1" customWidth="1"/>
    <col min="16131" max="16384" width="8.7265625" style="153"/>
  </cols>
  <sheetData>
    <row r="1" spans="1:6" x14ac:dyDescent="0.35">
      <c r="F1" s="153" t="s">
        <v>243</v>
      </c>
    </row>
    <row r="2" spans="1:6" x14ac:dyDescent="0.35">
      <c r="F2" s="153" t="s">
        <v>244</v>
      </c>
    </row>
    <row r="3" spans="1:6" x14ac:dyDescent="0.35">
      <c r="F3" s="153" t="s">
        <v>2</v>
      </c>
    </row>
    <row r="5" spans="1:6" x14ac:dyDescent="0.35">
      <c r="A5" s="367" t="s">
        <v>3</v>
      </c>
      <c r="B5" s="367"/>
      <c r="C5" s="367"/>
      <c r="D5" s="367"/>
      <c r="E5" s="367"/>
      <c r="F5" s="367"/>
    </row>
    <row r="6" spans="1:6" x14ac:dyDescent="0.35">
      <c r="A6" s="367" t="s">
        <v>4</v>
      </c>
      <c r="B6" s="367"/>
      <c r="C6" s="367"/>
      <c r="D6" s="367"/>
      <c r="E6" s="367"/>
      <c r="F6" s="367"/>
    </row>
    <row r="7" spans="1:6" x14ac:dyDescent="0.35">
      <c r="A7" s="367" t="s">
        <v>5</v>
      </c>
      <c r="B7" s="367"/>
      <c r="C7" s="367"/>
      <c r="D7" s="367"/>
      <c r="E7" s="367"/>
      <c r="F7" s="367"/>
    </row>
    <row r="8" spans="1:6" x14ac:dyDescent="0.35">
      <c r="A8" s="367" t="s">
        <v>6</v>
      </c>
      <c r="B8" s="367"/>
      <c r="C8" s="367"/>
      <c r="D8" s="367"/>
      <c r="E8" s="367"/>
      <c r="F8" s="367"/>
    </row>
    <row r="9" spans="1:6" ht="31.5" customHeight="1" x14ac:dyDescent="0.35">
      <c r="A9" s="155" t="s">
        <v>291</v>
      </c>
      <c r="B9" s="156"/>
      <c r="D9" s="156"/>
      <c r="E9" s="157"/>
      <c r="F9" s="158"/>
    </row>
    <row r="10" spans="1:6" x14ac:dyDescent="0.35">
      <c r="A10" s="159" t="s">
        <v>191</v>
      </c>
      <c r="B10" s="160" t="s">
        <v>192</v>
      </c>
      <c r="D10" s="161"/>
      <c r="E10" s="162"/>
      <c r="F10" s="161"/>
    </row>
    <row r="11" spans="1:6" x14ac:dyDescent="0.35">
      <c r="A11" s="159" t="s">
        <v>193</v>
      </c>
      <c r="B11" s="160" t="s">
        <v>292</v>
      </c>
      <c r="D11" s="161"/>
      <c r="E11" s="163"/>
      <c r="F11" s="161"/>
    </row>
    <row r="12" spans="1:6" x14ac:dyDescent="0.35">
      <c r="A12" s="155" t="s">
        <v>293</v>
      </c>
      <c r="B12" s="164"/>
      <c r="D12" s="165"/>
      <c r="E12" s="166"/>
      <c r="F12" s="158"/>
    </row>
    <row r="14" spans="1:6" x14ac:dyDescent="0.35">
      <c r="A14" s="368" t="s">
        <v>11</v>
      </c>
      <c r="B14" s="369" t="s">
        <v>12</v>
      </c>
      <c r="C14" s="167" t="s">
        <v>197</v>
      </c>
      <c r="D14" s="369" t="s">
        <v>294</v>
      </c>
      <c r="E14" s="369"/>
      <c r="F14" s="167" t="s">
        <v>14</v>
      </c>
    </row>
    <row r="15" spans="1:6" x14ac:dyDescent="0.35">
      <c r="A15" s="369"/>
      <c r="B15" s="369"/>
      <c r="C15" s="168"/>
      <c r="D15" s="168" t="s">
        <v>15</v>
      </c>
      <c r="E15" s="217" t="s">
        <v>16</v>
      </c>
      <c r="F15" s="167"/>
    </row>
    <row r="16" spans="1:6" x14ac:dyDescent="0.35">
      <c r="A16" s="170" t="s">
        <v>17</v>
      </c>
      <c r="B16" s="171" t="s">
        <v>18</v>
      </c>
      <c r="C16" s="168" t="s">
        <v>19</v>
      </c>
      <c r="D16" s="168" t="s">
        <v>19</v>
      </c>
      <c r="E16" s="217" t="s">
        <v>19</v>
      </c>
      <c r="F16" s="167" t="s">
        <v>19</v>
      </c>
    </row>
    <row r="17" spans="1:7" x14ac:dyDescent="0.35">
      <c r="A17" s="170" t="s">
        <v>20</v>
      </c>
      <c r="B17" s="171" t="s">
        <v>21</v>
      </c>
      <c r="C17" s="168" t="s">
        <v>22</v>
      </c>
      <c r="D17" s="173">
        <f>D18+D47+D63</f>
        <v>7087538.0107164327</v>
      </c>
      <c r="E17" s="173">
        <f>E18+E47+E63</f>
        <v>7500816.6158792917</v>
      </c>
      <c r="F17" s="174"/>
      <c r="G17" s="172"/>
    </row>
    <row r="18" spans="1:7" x14ac:dyDescent="0.35">
      <c r="A18" s="170" t="s">
        <v>23</v>
      </c>
      <c r="B18" s="171" t="s">
        <v>24</v>
      </c>
      <c r="C18" s="168" t="s">
        <v>22</v>
      </c>
      <c r="D18" s="173">
        <v>2613642.0905443062</v>
      </c>
      <c r="E18" s="181">
        <f>E19+E24+E26+E45+E46</f>
        <v>2520604.2297520987</v>
      </c>
      <c r="F18" s="174"/>
      <c r="G18" s="172"/>
    </row>
    <row r="19" spans="1:7" x14ac:dyDescent="0.35">
      <c r="A19" s="170" t="s">
        <v>25</v>
      </c>
      <c r="B19" s="171" t="s">
        <v>26</v>
      </c>
      <c r="C19" s="168" t="s">
        <v>22</v>
      </c>
      <c r="D19" s="173" t="s">
        <v>31</v>
      </c>
      <c r="E19" s="181">
        <f>E20+E21+E22</f>
        <v>623565.87483986758</v>
      </c>
      <c r="F19" s="174"/>
      <c r="G19" s="172"/>
    </row>
    <row r="20" spans="1:7" ht="31" x14ac:dyDescent="0.35">
      <c r="A20" s="170" t="s">
        <v>27</v>
      </c>
      <c r="B20" s="171" t="s">
        <v>28</v>
      </c>
      <c r="C20" s="168" t="s">
        <v>22</v>
      </c>
      <c r="D20" s="173" t="s">
        <v>31</v>
      </c>
      <c r="E20" s="181">
        <v>182429.66193479561</v>
      </c>
      <c r="F20" s="174"/>
      <c r="G20" s="172"/>
    </row>
    <row r="21" spans="1:7" x14ac:dyDescent="0.35">
      <c r="A21" s="170" t="s">
        <v>29</v>
      </c>
      <c r="B21" s="171" t="s">
        <v>30</v>
      </c>
      <c r="C21" s="168" t="s">
        <v>22</v>
      </c>
      <c r="D21" s="173" t="s">
        <v>31</v>
      </c>
      <c r="E21" s="181">
        <v>319010.58399000001</v>
      </c>
      <c r="F21" s="174"/>
      <c r="G21" s="172"/>
    </row>
    <row r="22" spans="1:7" ht="46.5" x14ac:dyDescent="0.35">
      <c r="A22" s="170" t="s">
        <v>33</v>
      </c>
      <c r="B22" s="176" t="s">
        <v>34</v>
      </c>
      <c r="C22" s="168" t="s">
        <v>22</v>
      </c>
      <c r="D22" s="173" t="s">
        <v>31</v>
      </c>
      <c r="E22" s="181">
        <v>122125.62891507191</v>
      </c>
      <c r="F22" s="174"/>
      <c r="G22" s="172"/>
    </row>
    <row r="23" spans="1:7" x14ac:dyDescent="0.35">
      <c r="A23" s="170" t="s">
        <v>36</v>
      </c>
      <c r="B23" s="171" t="s">
        <v>37</v>
      </c>
      <c r="C23" s="168" t="s">
        <v>22</v>
      </c>
      <c r="D23" s="173" t="s">
        <v>31</v>
      </c>
      <c r="E23" s="181">
        <v>100161.21017607562</v>
      </c>
      <c r="F23" s="174"/>
      <c r="G23" s="172"/>
    </row>
    <row r="24" spans="1:7" x14ac:dyDescent="0.35">
      <c r="A24" s="170" t="s">
        <v>38</v>
      </c>
      <c r="B24" s="171" t="s">
        <v>39</v>
      </c>
      <c r="C24" s="168" t="s">
        <v>22</v>
      </c>
      <c r="D24" s="173" t="s">
        <v>31</v>
      </c>
      <c r="E24" s="181">
        <v>1505396.7878205916</v>
      </c>
      <c r="F24" s="174"/>
      <c r="G24" s="172"/>
    </row>
    <row r="25" spans="1:7" x14ac:dyDescent="0.35">
      <c r="A25" s="170" t="s">
        <v>41</v>
      </c>
      <c r="B25" s="171" t="s">
        <v>37</v>
      </c>
      <c r="C25" s="168" t="s">
        <v>22</v>
      </c>
      <c r="D25" s="173" t="s">
        <v>31</v>
      </c>
      <c r="E25" s="181">
        <v>139353.91</v>
      </c>
      <c r="F25" s="174"/>
      <c r="G25" s="172"/>
    </row>
    <row r="26" spans="1:7" x14ac:dyDescent="0.35">
      <c r="A26" s="170" t="s">
        <v>42</v>
      </c>
      <c r="B26" s="171" t="s">
        <v>43</v>
      </c>
      <c r="C26" s="168" t="s">
        <v>22</v>
      </c>
      <c r="D26" s="173" t="s">
        <v>31</v>
      </c>
      <c r="E26" s="181">
        <f>E27+E28+E29</f>
        <v>362197.71475330042</v>
      </c>
      <c r="F26" s="174"/>
      <c r="G26" s="172"/>
    </row>
    <row r="27" spans="1:7" ht="31" hidden="1" x14ac:dyDescent="0.35">
      <c r="A27" s="170" t="s">
        <v>295</v>
      </c>
      <c r="B27" s="177" t="s">
        <v>45</v>
      </c>
      <c r="C27" s="168" t="s">
        <v>22</v>
      </c>
      <c r="D27" s="173" t="s">
        <v>31</v>
      </c>
      <c r="E27" s="181">
        <v>0</v>
      </c>
      <c r="F27" s="174"/>
      <c r="G27" s="172"/>
    </row>
    <row r="28" spans="1:7" hidden="1" x14ac:dyDescent="0.35">
      <c r="A28" s="170" t="s">
        <v>46</v>
      </c>
      <c r="B28" s="171" t="s">
        <v>47</v>
      </c>
      <c r="C28" s="168" t="s">
        <v>22</v>
      </c>
      <c r="D28" s="173" t="s">
        <v>31</v>
      </c>
      <c r="E28" s="181">
        <v>0</v>
      </c>
      <c r="F28" s="174"/>
      <c r="G28" s="172"/>
    </row>
    <row r="29" spans="1:7" x14ac:dyDescent="0.35">
      <c r="A29" s="170" t="s">
        <v>296</v>
      </c>
      <c r="B29" s="171" t="s">
        <v>49</v>
      </c>
      <c r="C29" s="168" t="s">
        <v>22</v>
      </c>
      <c r="D29" s="173" t="s">
        <v>31</v>
      </c>
      <c r="E29" s="181">
        <f>E30+E31+E38+E39+E40+E41+E42+E43+E44</f>
        <v>362197.71475330042</v>
      </c>
      <c r="F29" s="174"/>
      <c r="G29" s="172"/>
    </row>
    <row r="30" spans="1:7" hidden="1" x14ac:dyDescent="0.35">
      <c r="A30" s="170" t="s">
        <v>297</v>
      </c>
      <c r="B30" s="171" t="s">
        <v>298</v>
      </c>
      <c r="C30" s="168" t="s">
        <v>22</v>
      </c>
      <c r="D30" s="173" t="s">
        <v>31</v>
      </c>
      <c r="E30" s="181">
        <v>0</v>
      </c>
      <c r="F30" s="174"/>
      <c r="G30" s="172"/>
    </row>
    <row r="31" spans="1:7" x14ac:dyDescent="0.35">
      <c r="A31" s="170" t="s">
        <v>299</v>
      </c>
      <c r="B31" s="178" t="s">
        <v>300</v>
      </c>
      <c r="C31" s="168" t="s">
        <v>22</v>
      </c>
      <c r="D31" s="173" t="s">
        <v>31</v>
      </c>
      <c r="E31" s="181">
        <f>E32+E33+E34+E35+E36+E37</f>
        <v>174747.12767625894</v>
      </c>
      <c r="F31" s="174"/>
      <c r="G31" s="172"/>
    </row>
    <row r="32" spans="1:7" x14ac:dyDescent="0.35">
      <c r="A32" s="170" t="s">
        <v>301</v>
      </c>
      <c r="B32" s="179" t="s">
        <v>200</v>
      </c>
      <c r="C32" s="168" t="s">
        <v>22</v>
      </c>
      <c r="D32" s="173" t="s">
        <v>31</v>
      </c>
      <c r="E32" s="181">
        <v>15477.499428209163</v>
      </c>
      <c r="F32" s="174"/>
      <c r="G32" s="172"/>
    </row>
    <row r="33" spans="1:7" ht="21" customHeight="1" x14ac:dyDescent="0.35">
      <c r="A33" s="170" t="s">
        <v>302</v>
      </c>
      <c r="B33" s="179" t="s">
        <v>303</v>
      </c>
      <c r="C33" s="168" t="s">
        <v>22</v>
      </c>
      <c r="D33" s="173" t="s">
        <v>31</v>
      </c>
      <c r="E33" s="181">
        <v>48738.982664759664</v>
      </c>
      <c r="F33" s="288"/>
      <c r="G33" s="172"/>
    </row>
    <row r="34" spans="1:7" x14ac:dyDescent="0.35">
      <c r="A34" s="170" t="s">
        <v>304</v>
      </c>
      <c r="B34" s="179" t="s">
        <v>305</v>
      </c>
      <c r="C34" s="168" t="s">
        <v>22</v>
      </c>
      <c r="D34" s="173" t="s">
        <v>31</v>
      </c>
      <c r="E34" s="181">
        <v>44.249516034815429</v>
      </c>
      <c r="F34" s="174"/>
      <c r="G34" s="172"/>
    </row>
    <row r="35" spans="1:7" x14ac:dyDescent="0.35">
      <c r="A35" s="170" t="s">
        <v>306</v>
      </c>
      <c r="B35" s="179" t="s">
        <v>307</v>
      </c>
      <c r="C35" s="168" t="s">
        <v>22</v>
      </c>
      <c r="D35" s="173" t="s">
        <v>31</v>
      </c>
      <c r="E35" s="181">
        <v>22867.67492567814</v>
      </c>
      <c r="F35" s="174"/>
      <c r="G35" s="172"/>
    </row>
    <row r="36" spans="1:7" x14ac:dyDescent="0.35">
      <c r="A36" s="170" t="s">
        <v>308</v>
      </c>
      <c r="B36" s="179" t="s">
        <v>309</v>
      </c>
      <c r="C36" s="168" t="s">
        <v>22</v>
      </c>
      <c r="D36" s="173" t="s">
        <v>31</v>
      </c>
      <c r="E36" s="181">
        <v>0</v>
      </c>
      <c r="F36" s="174"/>
      <c r="G36" s="172"/>
    </row>
    <row r="37" spans="1:7" x14ac:dyDescent="0.35">
      <c r="A37" s="170" t="s">
        <v>310</v>
      </c>
      <c r="B37" s="180" t="s">
        <v>311</v>
      </c>
      <c r="C37" s="168" t="s">
        <v>22</v>
      </c>
      <c r="D37" s="173" t="s">
        <v>31</v>
      </c>
      <c r="E37" s="181">
        <v>87618.721141577145</v>
      </c>
      <c r="F37" s="174"/>
      <c r="G37" s="172"/>
    </row>
    <row r="38" spans="1:7" x14ac:dyDescent="0.35">
      <c r="A38" s="170" t="s">
        <v>56</v>
      </c>
      <c r="B38" s="178" t="s">
        <v>205</v>
      </c>
      <c r="C38" s="168" t="s">
        <v>22</v>
      </c>
      <c r="D38" s="173" t="s">
        <v>31</v>
      </c>
      <c r="E38" s="181">
        <v>35686.102285155153</v>
      </c>
      <c r="F38" s="174"/>
      <c r="G38" s="172"/>
    </row>
    <row r="39" spans="1:7" x14ac:dyDescent="0.35">
      <c r="A39" s="170" t="s">
        <v>59</v>
      </c>
      <c r="B39" s="178" t="s">
        <v>206</v>
      </c>
      <c r="C39" s="168" t="s">
        <v>22</v>
      </c>
      <c r="D39" s="173" t="s">
        <v>31</v>
      </c>
      <c r="E39" s="181">
        <v>12124.249639945514</v>
      </c>
      <c r="F39" s="174"/>
      <c r="G39" s="172"/>
    </row>
    <row r="40" spans="1:7" ht="31" x14ac:dyDescent="0.35">
      <c r="A40" s="170" t="s">
        <v>62</v>
      </c>
      <c r="B40" s="178" t="s">
        <v>209</v>
      </c>
      <c r="C40" s="168" t="s">
        <v>22</v>
      </c>
      <c r="D40" s="173" t="s">
        <v>31</v>
      </c>
      <c r="E40" s="181">
        <v>607.10226813375516</v>
      </c>
      <c r="F40" s="174"/>
      <c r="G40" s="172"/>
    </row>
    <row r="41" spans="1:7" x14ac:dyDescent="0.35">
      <c r="A41" s="170" t="s">
        <v>65</v>
      </c>
      <c r="B41" s="178" t="s">
        <v>312</v>
      </c>
      <c r="C41" s="168" t="s">
        <v>22</v>
      </c>
      <c r="D41" s="173" t="s">
        <v>31</v>
      </c>
      <c r="E41" s="181">
        <v>10734.540058969238</v>
      </c>
      <c r="F41" s="174"/>
      <c r="G41" s="172"/>
    </row>
    <row r="42" spans="1:7" ht="73.5" customHeight="1" x14ac:dyDescent="0.35">
      <c r="A42" s="170" t="s">
        <v>68</v>
      </c>
      <c r="B42" s="178" t="s">
        <v>216</v>
      </c>
      <c r="C42" s="168" t="s">
        <v>22</v>
      </c>
      <c r="D42" s="173" t="s">
        <v>31</v>
      </c>
      <c r="E42" s="181">
        <v>128298.5928248378</v>
      </c>
      <c r="F42" s="288"/>
      <c r="G42" s="172"/>
    </row>
    <row r="43" spans="1:7" hidden="1" x14ac:dyDescent="0.35">
      <c r="A43" s="170" t="s">
        <v>208</v>
      </c>
      <c r="B43" s="289" t="s">
        <v>76</v>
      </c>
      <c r="C43" s="168" t="s">
        <v>22</v>
      </c>
      <c r="D43" s="173" t="s">
        <v>31</v>
      </c>
      <c r="E43" s="181">
        <v>0</v>
      </c>
      <c r="F43" s="288"/>
      <c r="G43" s="172"/>
    </row>
    <row r="44" spans="1:7" hidden="1" x14ac:dyDescent="0.35">
      <c r="A44" s="170" t="s">
        <v>211</v>
      </c>
      <c r="B44" s="182" t="s">
        <v>263</v>
      </c>
      <c r="C44" s="168" t="s">
        <v>22</v>
      </c>
      <c r="D44" s="173" t="s">
        <v>31</v>
      </c>
      <c r="E44" s="181">
        <v>0</v>
      </c>
      <c r="F44" s="288"/>
      <c r="G44" s="172"/>
    </row>
    <row r="45" spans="1:7" ht="31" hidden="1" x14ac:dyDescent="0.35">
      <c r="A45" s="170" t="s">
        <v>71</v>
      </c>
      <c r="B45" s="171" t="s">
        <v>72</v>
      </c>
      <c r="C45" s="168" t="s">
        <v>22</v>
      </c>
      <c r="D45" s="173" t="s">
        <v>31</v>
      </c>
      <c r="E45" s="181">
        <v>0</v>
      </c>
      <c r="F45" s="288"/>
      <c r="G45" s="172"/>
    </row>
    <row r="46" spans="1:7" ht="58.5" customHeight="1" x14ac:dyDescent="0.35">
      <c r="A46" s="170" t="s">
        <v>73</v>
      </c>
      <c r="B46" s="171" t="s">
        <v>74</v>
      </c>
      <c r="C46" s="168" t="s">
        <v>22</v>
      </c>
      <c r="D46" s="173" t="s">
        <v>31</v>
      </c>
      <c r="E46" s="181">
        <v>29443.852338339326</v>
      </c>
      <c r="F46" s="288"/>
      <c r="G46" s="172"/>
    </row>
    <row r="47" spans="1:7" x14ac:dyDescent="0.35">
      <c r="A47" s="170" t="s">
        <v>78</v>
      </c>
      <c r="B47" s="171" t="s">
        <v>79</v>
      </c>
      <c r="C47" s="168" t="s">
        <v>22</v>
      </c>
      <c r="D47" s="173">
        <f>D48+D49+D50+D51+D52+D53+D54+D55+D56+D57+D59+D60+D61+D62</f>
        <v>4173895.920172126</v>
      </c>
      <c r="E47" s="173">
        <f>E48+E49+E50+E51+E52+E53+E54+E55+E56+E57+E59+E60+E61+E62</f>
        <v>4693167.746874908</v>
      </c>
      <c r="F47" s="174"/>
      <c r="G47" s="172"/>
    </row>
    <row r="48" spans="1:7" x14ac:dyDescent="0.35">
      <c r="A48" s="170" t="s">
        <v>80</v>
      </c>
      <c r="B48" s="171" t="s">
        <v>182</v>
      </c>
      <c r="C48" s="168" t="s">
        <v>22</v>
      </c>
      <c r="D48" s="173">
        <v>1780849.0109475371</v>
      </c>
      <c r="E48" s="181">
        <v>1785944.0821</v>
      </c>
      <c r="F48" s="174"/>
      <c r="G48" s="172"/>
    </row>
    <row r="49" spans="1:7" ht="66" customHeight="1" x14ac:dyDescent="0.35">
      <c r="A49" s="170" t="s">
        <v>83</v>
      </c>
      <c r="B49" s="171" t="s">
        <v>84</v>
      </c>
      <c r="C49" s="168" t="s">
        <v>22</v>
      </c>
      <c r="D49" s="173">
        <v>0</v>
      </c>
      <c r="E49" s="181">
        <v>0</v>
      </c>
      <c r="F49" s="288"/>
      <c r="G49" s="172"/>
    </row>
    <row r="50" spans="1:7" ht="46.5" x14ac:dyDescent="0.35">
      <c r="A50" s="170" t="s">
        <v>85</v>
      </c>
      <c r="B50" s="171" t="s">
        <v>86</v>
      </c>
      <c r="C50" s="168" t="s">
        <v>22</v>
      </c>
      <c r="D50" s="173">
        <v>131601.45327915679</v>
      </c>
      <c r="E50" s="181">
        <v>43415.557776136426</v>
      </c>
      <c r="F50" s="174" t="s">
        <v>313</v>
      </c>
      <c r="G50" s="172"/>
    </row>
    <row r="51" spans="1:7" x14ac:dyDescent="0.35">
      <c r="A51" s="170" t="s">
        <v>88</v>
      </c>
      <c r="B51" s="171" t="s">
        <v>89</v>
      </c>
      <c r="C51" s="168" t="s">
        <v>22</v>
      </c>
      <c r="D51" s="173">
        <v>460845.29836154304</v>
      </c>
      <c r="E51" s="181">
        <v>402417.07076727232</v>
      </c>
      <c r="F51" s="174" t="s">
        <v>314</v>
      </c>
      <c r="G51" s="172"/>
    </row>
    <row r="52" spans="1:7" ht="46.5" x14ac:dyDescent="0.35">
      <c r="A52" s="170" t="s">
        <v>91</v>
      </c>
      <c r="B52" s="171" t="s">
        <v>92</v>
      </c>
      <c r="C52" s="168" t="s">
        <v>22</v>
      </c>
      <c r="D52" s="173">
        <v>0</v>
      </c>
      <c r="E52" s="181">
        <v>0</v>
      </c>
      <c r="F52" s="174"/>
      <c r="G52" s="172"/>
    </row>
    <row r="53" spans="1:7" x14ac:dyDescent="0.35">
      <c r="A53" s="170" t="s">
        <v>93</v>
      </c>
      <c r="B53" s="171" t="s">
        <v>94</v>
      </c>
      <c r="C53" s="168" t="s">
        <v>22</v>
      </c>
      <c r="D53" s="173">
        <v>1104682.9949048287</v>
      </c>
      <c r="E53" s="181">
        <v>1189483.6763138918</v>
      </c>
      <c r="F53" s="174"/>
      <c r="G53" s="172"/>
    </row>
    <row r="54" spans="1:7" x14ac:dyDescent="0.35">
      <c r="A54" s="170" t="s">
        <v>95</v>
      </c>
      <c r="B54" s="171" t="s">
        <v>96</v>
      </c>
      <c r="C54" s="168" t="s">
        <v>22</v>
      </c>
      <c r="D54" s="173">
        <v>186000</v>
      </c>
      <c r="E54" s="181">
        <v>186000</v>
      </c>
      <c r="F54" s="174"/>
      <c r="G54" s="172"/>
    </row>
    <row r="55" spans="1:7" ht="62" x14ac:dyDescent="0.35">
      <c r="A55" s="170" t="s">
        <v>97</v>
      </c>
      <c r="B55" s="171" t="s">
        <v>98</v>
      </c>
      <c r="C55" s="168" t="s">
        <v>22</v>
      </c>
      <c r="D55" s="173">
        <v>105281.13099999999</v>
      </c>
      <c r="E55" s="181">
        <v>-207449</v>
      </c>
      <c r="F55" s="174" t="s">
        <v>502</v>
      </c>
      <c r="G55" s="172"/>
    </row>
    <row r="56" spans="1:7" x14ac:dyDescent="0.35">
      <c r="A56" s="170" t="s">
        <v>100</v>
      </c>
      <c r="B56" s="171" t="s">
        <v>101</v>
      </c>
      <c r="C56" s="168" t="s">
        <v>22</v>
      </c>
      <c r="D56" s="173">
        <v>157878.00179906038</v>
      </c>
      <c r="E56" s="181">
        <v>163470.91455625964</v>
      </c>
      <c r="F56" s="174"/>
      <c r="G56" s="172"/>
    </row>
    <row r="57" spans="1:7" ht="62" x14ac:dyDescent="0.35">
      <c r="A57" s="170" t="s">
        <v>103</v>
      </c>
      <c r="B57" s="171" t="s">
        <v>104</v>
      </c>
      <c r="C57" s="168" t="s">
        <v>22</v>
      </c>
      <c r="D57" s="173">
        <v>188556.97</v>
      </c>
      <c r="E57" s="181">
        <v>182261.15</v>
      </c>
      <c r="F57" s="174"/>
      <c r="G57" s="172"/>
    </row>
    <row r="58" spans="1:7" ht="31" x14ac:dyDescent="0.35">
      <c r="A58" s="170" t="s">
        <v>105</v>
      </c>
      <c r="B58" s="171" t="s">
        <v>106</v>
      </c>
      <c r="C58" s="168" t="s">
        <v>107</v>
      </c>
      <c r="D58" s="173" t="s">
        <v>31</v>
      </c>
      <c r="E58" s="181">
        <v>2282</v>
      </c>
      <c r="F58" s="174"/>
      <c r="G58" s="172"/>
    </row>
    <row r="59" spans="1:7" ht="93" hidden="1" x14ac:dyDescent="0.35">
      <c r="A59" s="170" t="s">
        <v>108</v>
      </c>
      <c r="B59" s="171" t="s">
        <v>315</v>
      </c>
      <c r="C59" s="168" t="s">
        <v>22</v>
      </c>
      <c r="D59" s="173">
        <v>0</v>
      </c>
      <c r="E59" s="181">
        <v>0</v>
      </c>
      <c r="F59" s="174"/>
      <c r="G59" s="172"/>
    </row>
    <row r="60" spans="1:7" ht="22.5" customHeight="1" x14ac:dyDescent="0.35">
      <c r="A60" s="170" t="s">
        <v>110</v>
      </c>
      <c r="B60" s="171" t="s">
        <v>185</v>
      </c>
      <c r="C60" s="168" t="s">
        <v>22</v>
      </c>
      <c r="D60" s="183">
        <v>0</v>
      </c>
      <c r="E60" s="181">
        <v>869296.54827387084</v>
      </c>
      <c r="F60" s="288"/>
      <c r="G60" s="172"/>
    </row>
    <row r="61" spans="1:7" x14ac:dyDescent="0.35">
      <c r="A61" s="170" t="s">
        <v>316</v>
      </c>
      <c r="B61" s="171" t="s">
        <v>76</v>
      </c>
      <c r="C61" s="168" t="s">
        <v>22</v>
      </c>
      <c r="D61" s="183">
        <v>44937.739880000001</v>
      </c>
      <c r="E61" s="181">
        <v>59710.345432324066</v>
      </c>
      <c r="F61" s="174" t="s">
        <v>317</v>
      </c>
      <c r="G61" s="172"/>
    </row>
    <row r="62" spans="1:7" x14ac:dyDescent="0.35">
      <c r="A62" s="170" t="s">
        <v>318</v>
      </c>
      <c r="B62" s="171" t="s">
        <v>263</v>
      </c>
      <c r="C62" s="168" t="s">
        <v>22</v>
      </c>
      <c r="D62" s="183">
        <v>13263.319999999998</v>
      </c>
      <c r="E62" s="181">
        <v>18617.401655152906</v>
      </c>
      <c r="F62" s="174" t="s">
        <v>317</v>
      </c>
      <c r="G62" s="172"/>
    </row>
    <row r="63" spans="1:7" ht="46.5" x14ac:dyDescent="0.35">
      <c r="A63" s="170" t="s">
        <v>112</v>
      </c>
      <c r="B63" s="171" t="s">
        <v>113</v>
      </c>
      <c r="C63" s="168" t="s">
        <v>22</v>
      </c>
      <c r="D63" s="181">
        <v>300000</v>
      </c>
      <c r="E63" s="181">
        <v>287044.63925228448</v>
      </c>
      <c r="F63" s="174"/>
      <c r="G63" s="172"/>
    </row>
    <row r="64" spans="1:7" ht="60" customHeight="1" x14ac:dyDescent="0.35">
      <c r="A64" s="170" t="s">
        <v>115</v>
      </c>
      <c r="B64" s="171" t="s">
        <v>319</v>
      </c>
      <c r="C64" s="168" t="s">
        <v>22</v>
      </c>
      <c r="D64" s="183">
        <v>562854.16</v>
      </c>
      <c r="E64" s="181">
        <v>639394.71177907567</v>
      </c>
      <c r="F64" s="174" t="s">
        <v>320</v>
      </c>
      <c r="G64" s="172"/>
    </row>
    <row r="65" spans="1:9" ht="31" x14ac:dyDescent="0.35">
      <c r="A65" s="170" t="s">
        <v>117</v>
      </c>
      <c r="B65" s="171" t="s">
        <v>118</v>
      </c>
      <c r="C65" s="168" t="s">
        <v>22</v>
      </c>
      <c r="D65" s="183">
        <v>1478875.2499999981</v>
      </c>
      <c r="E65" s="181">
        <v>1302391.2679099999</v>
      </c>
      <c r="F65" s="174"/>
      <c r="G65" s="172"/>
    </row>
    <row r="66" spans="1:9" ht="62" x14ac:dyDescent="0.35">
      <c r="A66" s="170" t="s">
        <v>23</v>
      </c>
      <c r="B66" s="171" t="s">
        <v>119</v>
      </c>
      <c r="C66" s="168" t="s">
        <v>120</v>
      </c>
      <c r="D66" s="184">
        <f>722.992091568676*1000</f>
        <v>722992.09156867594</v>
      </c>
      <c r="E66" s="181">
        <f>577.846393*1000</f>
        <v>577846.39300000004</v>
      </c>
      <c r="F66" s="174" t="s">
        <v>321</v>
      </c>
      <c r="G66" s="172"/>
    </row>
    <row r="67" spans="1:9" ht="62" x14ac:dyDescent="0.35">
      <c r="A67" s="170" t="s">
        <v>78</v>
      </c>
      <c r="B67" s="171" t="s">
        <v>121</v>
      </c>
      <c r="C67" s="168" t="s">
        <v>223</v>
      </c>
      <c r="D67" s="185">
        <f>D65/D66*1000</f>
        <v>2045.4929829056393</v>
      </c>
      <c r="E67" s="181">
        <v>2253.8710697421793</v>
      </c>
      <c r="F67" s="174" t="s">
        <v>322</v>
      </c>
      <c r="G67" s="172"/>
    </row>
    <row r="68" spans="1:9" ht="62" x14ac:dyDescent="0.35">
      <c r="A68" s="170" t="s">
        <v>123</v>
      </c>
      <c r="B68" s="171" t="s">
        <v>124</v>
      </c>
      <c r="C68" s="168" t="s">
        <v>19</v>
      </c>
      <c r="D68" s="183" t="s">
        <v>19</v>
      </c>
      <c r="E68" s="181" t="s">
        <v>19</v>
      </c>
      <c r="F68" s="167"/>
      <c r="G68" s="172"/>
      <c r="H68" s="158"/>
      <c r="I68" s="158"/>
    </row>
    <row r="69" spans="1:9" x14ac:dyDescent="0.35">
      <c r="A69" s="170" t="s">
        <v>20</v>
      </c>
      <c r="B69" s="171" t="s">
        <v>125</v>
      </c>
      <c r="C69" s="168" t="s">
        <v>126</v>
      </c>
      <c r="D69" s="183"/>
      <c r="E69" s="181">
        <v>163973</v>
      </c>
      <c r="F69" s="174"/>
      <c r="G69" s="172"/>
      <c r="H69" s="158"/>
      <c r="I69" s="158"/>
    </row>
    <row r="70" spans="1:9" x14ac:dyDescent="0.35">
      <c r="A70" s="170" t="s">
        <v>127</v>
      </c>
      <c r="B70" s="177" t="s">
        <v>128</v>
      </c>
      <c r="C70" s="217" t="s">
        <v>323</v>
      </c>
      <c r="D70" s="370" t="s">
        <v>31</v>
      </c>
      <c r="E70" s="181">
        <v>9285.1650000000009</v>
      </c>
      <c r="F70" s="174"/>
      <c r="G70" s="172"/>
      <c r="H70" s="158"/>
      <c r="I70" s="158"/>
    </row>
    <row r="71" spans="1:9" x14ac:dyDescent="0.35">
      <c r="A71" s="170" t="s">
        <v>130</v>
      </c>
      <c r="B71" s="177" t="s">
        <v>131</v>
      </c>
      <c r="C71" s="217" t="s">
        <v>323</v>
      </c>
      <c r="D71" s="370"/>
      <c r="E71" s="181">
        <v>6527.6</v>
      </c>
      <c r="F71" s="174"/>
      <c r="G71" s="172"/>
      <c r="H71" s="158"/>
      <c r="I71" s="158"/>
    </row>
    <row r="72" spans="1:9" x14ac:dyDescent="0.35">
      <c r="A72" s="170" t="s">
        <v>132</v>
      </c>
      <c r="B72" s="177" t="s">
        <v>133</v>
      </c>
      <c r="C72" s="217" t="s">
        <v>323</v>
      </c>
      <c r="D72" s="370"/>
      <c r="E72" s="181">
        <v>1637.45</v>
      </c>
      <c r="F72" s="174"/>
      <c r="G72" s="172"/>
      <c r="H72" s="158"/>
      <c r="I72" s="158"/>
    </row>
    <row r="73" spans="1:9" x14ac:dyDescent="0.35">
      <c r="A73" s="170" t="s">
        <v>134</v>
      </c>
      <c r="B73" s="177" t="s">
        <v>135</v>
      </c>
      <c r="C73" s="217" t="s">
        <v>323</v>
      </c>
      <c r="D73" s="370"/>
      <c r="E73" s="181">
        <v>1120.115</v>
      </c>
      <c r="F73" s="174"/>
      <c r="G73" s="172"/>
      <c r="H73" s="158"/>
      <c r="I73" s="158"/>
    </row>
    <row r="74" spans="1:9" x14ac:dyDescent="0.35">
      <c r="A74" s="170" t="s">
        <v>136</v>
      </c>
      <c r="B74" s="177" t="s">
        <v>137</v>
      </c>
      <c r="C74" s="217" t="s">
        <v>323</v>
      </c>
      <c r="D74" s="370"/>
      <c r="E74" s="181">
        <v>0</v>
      </c>
      <c r="F74" s="174"/>
      <c r="G74" s="172"/>
      <c r="H74" s="186"/>
      <c r="I74" s="158"/>
    </row>
    <row r="75" spans="1:9" ht="31" x14ac:dyDescent="0.35">
      <c r="A75" s="170" t="s">
        <v>138</v>
      </c>
      <c r="B75" s="177" t="s">
        <v>139</v>
      </c>
      <c r="C75" s="217" t="s">
        <v>140</v>
      </c>
      <c r="D75" s="181">
        <f>SUM(D76:D79)</f>
        <v>46695.58</v>
      </c>
      <c r="E75" s="181">
        <v>46344.858404999999</v>
      </c>
      <c r="F75" s="174"/>
      <c r="G75" s="172"/>
      <c r="H75" s="158"/>
      <c r="I75" s="158"/>
    </row>
    <row r="76" spans="1:9" x14ac:dyDescent="0.35">
      <c r="A76" s="170" t="s">
        <v>141</v>
      </c>
      <c r="B76" s="177" t="s">
        <v>131</v>
      </c>
      <c r="C76" s="217" t="s">
        <v>140</v>
      </c>
      <c r="D76" s="36">
        <v>6097.8799999999992</v>
      </c>
      <c r="E76" s="181">
        <v>6122.9913499999993</v>
      </c>
      <c r="F76" s="174"/>
      <c r="G76" s="172"/>
      <c r="H76" s="158"/>
      <c r="I76" s="158"/>
    </row>
    <row r="77" spans="1:9" x14ac:dyDescent="0.35">
      <c r="A77" s="170" t="s">
        <v>142</v>
      </c>
      <c r="B77" s="177" t="s">
        <v>133</v>
      </c>
      <c r="C77" s="217" t="s">
        <v>140</v>
      </c>
      <c r="D77" s="36">
        <v>3327.4</v>
      </c>
      <c r="E77" s="181">
        <v>3166.8132700000001</v>
      </c>
      <c r="F77" s="174"/>
      <c r="G77" s="172"/>
      <c r="H77" s="158"/>
      <c r="I77" s="158"/>
    </row>
    <row r="78" spans="1:9" x14ac:dyDescent="0.35">
      <c r="A78" s="170" t="s">
        <v>143</v>
      </c>
      <c r="B78" s="177" t="s">
        <v>135</v>
      </c>
      <c r="C78" s="217" t="s">
        <v>140</v>
      </c>
      <c r="D78" s="36">
        <v>14436.550000000001</v>
      </c>
      <c r="E78" s="181">
        <v>14561.081895999998</v>
      </c>
      <c r="F78" s="174"/>
      <c r="G78" s="172"/>
      <c r="H78" s="158"/>
      <c r="I78" s="158"/>
    </row>
    <row r="79" spans="1:9" x14ac:dyDescent="0.35">
      <c r="A79" s="170" t="s">
        <v>144</v>
      </c>
      <c r="B79" s="177" t="s">
        <v>137</v>
      </c>
      <c r="C79" s="217" t="s">
        <v>140</v>
      </c>
      <c r="D79" s="36">
        <v>22833.75</v>
      </c>
      <c r="E79" s="181">
        <v>22493.971889</v>
      </c>
      <c r="F79" s="174"/>
      <c r="G79" s="172"/>
      <c r="H79" s="158"/>
      <c r="I79" s="158"/>
    </row>
    <row r="80" spans="1:9" x14ac:dyDescent="0.35">
      <c r="A80" s="170" t="s">
        <v>145</v>
      </c>
      <c r="B80" s="177" t="s">
        <v>146</v>
      </c>
      <c r="C80" s="217" t="s">
        <v>140</v>
      </c>
      <c r="D80" s="181">
        <f>SUM(D81:D84)</f>
        <v>61360.622000000003</v>
      </c>
      <c r="E80" s="181">
        <v>63252.271999999997</v>
      </c>
      <c r="F80" s="174"/>
      <c r="G80" s="172"/>
      <c r="H80" s="158"/>
      <c r="I80" s="158"/>
    </row>
    <row r="81" spans="1:103" x14ac:dyDescent="0.35">
      <c r="A81" s="170" t="s">
        <v>147</v>
      </c>
      <c r="B81" s="177" t="s">
        <v>131</v>
      </c>
      <c r="C81" s="217" t="s">
        <v>140</v>
      </c>
      <c r="D81" s="36">
        <v>19473.349999999999</v>
      </c>
      <c r="E81" s="181">
        <v>19724.5</v>
      </c>
      <c r="F81" s="174"/>
      <c r="G81" s="172"/>
      <c r="H81" s="158"/>
      <c r="I81" s="158"/>
    </row>
    <row r="82" spans="1:103" x14ac:dyDescent="0.35">
      <c r="A82" s="170" t="s">
        <v>148</v>
      </c>
      <c r="B82" s="177" t="s">
        <v>133</v>
      </c>
      <c r="C82" s="217" t="s">
        <v>140</v>
      </c>
      <c r="D82" s="36">
        <v>15770.5</v>
      </c>
      <c r="E82" s="181">
        <v>15916.800000000001</v>
      </c>
      <c r="F82" s="174"/>
      <c r="G82" s="172"/>
      <c r="H82" s="158"/>
      <c r="I82" s="158"/>
    </row>
    <row r="83" spans="1:103" x14ac:dyDescent="0.35">
      <c r="A83" s="170" t="s">
        <v>149</v>
      </c>
      <c r="B83" s="177" t="s">
        <v>135</v>
      </c>
      <c r="C83" s="217" t="s">
        <v>140</v>
      </c>
      <c r="D83" s="36">
        <v>26116.772000000001</v>
      </c>
      <c r="E83" s="181">
        <v>27610.971999999998</v>
      </c>
      <c r="F83" s="174"/>
      <c r="G83" s="172"/>
      <c r="H83" s="158"/>
      <c r="I83" s="158"/>
    </row>
    <row r="84" spans="1:103" x14ac:dyDescent="0.35">
      <c r="A84" s="170" t="s">
        <v>150</v>
      </c>
      <c r="B84" s="177" t="s">
        <v>137</v>
      </c>
      <c r="C84" s="217" t="s">
        <v>140</v>
      </c>
      <c r="D84" s="181">
        <v>0</v>
      </c>
      <c r="E84" s="181"/>
      <c r="F84" s="174"/>
      <c r="G84" s="172"/>
      <c r="H84" s="158"/>
      <c r="I84" s="158"/>
    </row>
    <row r="85" spans="1:103" x14ac:dyDescent="0.35">
      <c r="A85" s="170" t="s">
        <v>151</v>
      </c>
      <c r="B85" s="177" t="s">
        <v>152</v>
      </c>
      <c r="C85" s="217" t="s">
        <v>153</v>
      </c>
      <c r="D85" s="181">
        <f>SUM(D86:D89)</f>
        <v>28048.520000000004</v>
      </c>
      <c r="E85" s="181">
        <v>28453.52</v>
      </c>
      <c r="F85" s="174"/>
      <c r="G85" s="172"/>
      <c r="H85" s="158"/>
      <c r="I85" s="158"/>
    </row>
    <row r="86" spans="1:103" x14ac:dyDescent="0.35">
      <c r="A86" s="170" t="s">
        <v>154</v>
      </c>
      <c r="B86" s="177" t="s">
        <v>131</v>
      </c>
      <c r="C86" s="217" t="s">
        <v>153</v>
      </c>
      <c r="D86" s="36">
        <v>3461.53</v>
      </c>
      <c r="E86" s="181">
        <v>3464.79</v>
      </c>
      <c r="F86" s="174"/>
      <c r="G86" s="172"/>
      <c r="H86" s="158"/>
      <c r="I86" s="158"/>
    </row>
    <row r="87" spans="1:103" x14ac:dyDescent="0.35">
      <c r="A87" s="170" t="s">
        <v>155</v>
      </c>
      <c r="B87" s="177" t="s">
        <v>133</v>
      </c>
      <c r="C87" s="217" t="s">
        <v>153</v>
      </c>
      <c r="D87" s="36">
        <v>2438.7399999999998</v>
      </c>
      <c r="E87" s="181">
        <v>2359.1799999999998</v>
      </c>
      <c r="F87" s="174"/>
      <c r="G87" s="172"/>
      <c r="H87" s="158"/>
      <c r="I87" s="158"/>
    </row>
    <row r="88" spans="1:103" x14ac:dyDescent="0.35">
      <c r="A88" s="170" t="s">
        <v>156</v>
      </c>
      <c r="B88" s="177" t="s">
        <v>135</v>
      </c>
      <c r="C88" s="217" t="s">
        <v>153</v>
      </c>
      <c r="D88" s="36">
        <v>11064.710000000001</v>
      </c>
      <c r="E88" s="181">
        <v>11386.46</v>
      </c>
      <c r="F88" s="174"/>
      <c r="G88" s="172"/>
      <c r="H88" s="158"/>
      <c r="I88" s="158"/>
    </row>
    <row r="89" spans="1:103" x14ac:dyDescent="0.35">
      <c r="A89" s="170" t="s">
        <v>157</v>
      </c>
      <c r="B89" s="177" t="s">
        <v>137</v>
      </c>
      <c r="C89" s="217" t="s">
        <v>153</v>
      </c>
      <c r="D89" s="36">
        <v>11083.54</v>
      </c>
      <c r="E89" s="181">
        <v>11243.09</v>
      </c>
      <c r="F89" s="174"/>
      <c r="G89" s="172"/>
      <c r="H89" s="158"/>
      <c r="I89" s="158"/>
    </row>
    <row r="90" spans="1:103" x14ac:dyDescent="0.35">
      <c r="A90" s="170" t="s">
        <v>158</v>
      </c>
      <c r="B90" s="177" t="s">
        <v>159</v>
      </c>
      <c r="C90" s="217" t="s">
        <v>160</v>
      </c>
      <c r="D90" s="290">
        <f>ROUND((4.6+7.22+246.12+375.38)/D85,2)</f>
        <v>0.02</v>
      </c>
      <c r="E90" s="181">
        <v>0.02</v>
      </c>
      <c r="F90" s="174"/>
      <c r="G90" s="172"/>
      <c r="H90" s="158"/>
      <c r="I90" s="158"/>
    </row>
    <row r="91" spans="1:103" ht="31" x14ac:dyDescent="0.35">
      <c r="A91" s="170" t="s">
        <v>161</v>
      </c>
      <c r="B91" s="177" t="s">
        <v>162</v>
      </c>
      <c r="C91" s="217" t="s">
        <v>22</v>
      </c>
      <c r="D91" s="173">
        <v>1374506</v>
      </c>
      <c r="E91" s="181">
        <v>1450719</v>
      </c>
      <c r="F91" s="188" t="s">
        <v>419</v>
      </c>
      <c r="G91" s="172"/>
      <c r="H91" s="158"/>
      <c r="I91" s="158"/>
    </row>
    <row r="92" spans="1:103" ht="77.5" x14ac:dyDescent="0.35">
      <c r="A92" s="170" t="s">
        <v>163</v>
      </c>
      <c r="B92" s="171" t="s">
        <v>164</v>
      </c>
      <c r="C92" s="168" t="s">
        <v>22</v>
      </c>
      <c r="D92" s="173">
        <v>187275</v>
      </c>
      <c r="E92" s="181">
        <v>68095</v>
      </c>
      <c r="F92" s="174" t="s">
        <v>420</v>
      </c>
      <c r="G92" s="172"/>
    </row>
    <row r="93" spans="1:103" ht="46.5" x14ac:dyDescent="0.35">
      <c r="A93" s="170" t="s">
        <v>165</v>
      </c>
      <c r="B93" s="171" t="s">
        <v>166</v>
      </c>
      <c r="C93" s="168" t="s">
        <v>160</v>
      </c>
      <c r="D93" s="183" t="s">
        <v>167</v>
      </c>
      <c r="E93" s="217" t="s">
        <v>19</v>
      </c>
      <c r="F93" s="167" t="s">
        <v>19</v>
      </c>
    </row>
    <row r="95" spans="1:103" s="192" customFormat="1" ht="12" customHeight="1" x14ac:dyDescent="0.35">
      <c r="A95" s="190"/>
      <c r="B95" s="191" t="s">
        <v>168</v>
      </c>
      <c r="C95" s="190"/>
      <c r="D95" s="190"/>
      <c r="E95" s="154"/>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c r="BJ95" s="190"/>
      <c r="BK95" s="190"/>
      <c r="BL95" s="190"/>
      <c r="BM95" s="190"/>
      <c r="BN95" s="190"/>
      <c r="BO95" s="190"/>
      <c r="BP95" s="190"/>
      <c r="BQ95" s="190"/>
      <c r="BR95" s="190"/>
      <c r="BS95" s="190"/>
      <c r="BT95" s="190"/>
      <c r="BU95" s="190"/>
      <c r="BV95" s="190"/>
      <c r="BW95" s="190"/>
      <c r="BX95" s="190"/>
      <c r="BY95" s="190"/>
      <c r="BZ95" s="190"/>
      <c r="CA95" s="190"/>
      <c r="CB95" s="190"/>
      <c r="CC95" s="190"/>
      <c r="CD95" s="190"/>
      <c r="CE95" s="190"/>
      <c r="CF95" s="190"/>
      <c r="CG95" s="190"/>
      <c r="CH95" s="190"/>
      <c r="CI95" s="190"/>
      <c r="CJ95" s="190"/>
      <c r="CK95" s="190"/>
      <c r="CL95" s="190"/>
      <c r="CM95" s="190"/>
      <c r="CN95" s="190"/>
      <c r="CO95" s="190"/>
      <c r="CP95" s="190"/>
      <c r="CQ95" s="190"/>
      <c r="CR95" s="190"/>
      <c r="CS95" s="190"/>
      <c r="CT95" s="190"/>
      <c r="CU95" s="190"/>
      <c r="CV95" s="190"/>
      <c r="CW95" s="190"/>
      <c r="CX95" s="190"/>
      <c r="CY95" s="190"/>
    </row>
    <row r="96" spans="1:103" s="192" customFormat="1" ht="46.5" customHeight="1" x14ac:dyDescent="0.35">
      <c r="A96" s="371" t="s">
        <v>324</v>
      </c>
      <c r="B96" s="371"/>
      <c r="C96" s="371"/>
      <c r="D96" s="371"/>
      <c r="E96" s="371"/>
      <c r="F96" s="371"/>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c r="CS96" s="194"/>
      <c r="CT96" s="194"/>
      <c r="CU96" s="194"/>
      <c r="CV96" s="194"/>
      <c r="CW96" s="194"/>
      <c r="CX96" s="194"/>
      <c r="CY96" s="194"/>
    </row>
    <row r="97" spans="1:103" s="192" customFormat="1" ht="30.75" customHeight="1" x14ac:dyDescent="0.35">
      <c r="A97" s="371" t="s">
        <v>325</v>
      </c>
      <c r="B97" s="371"/>
      <c r="C97" s="371"/>
      <c r="D97" s="371"/>
      <c r="E97" s="371"/>
      <c r="F97" s="371"/>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194"/>
      <c r="CE97" s="194"/>
      <c r="CF97" s="194"/>
      <c r="CG97" s="194"/>
      <c r="CH97" s="194"/>
      <c r="CI97" s="194"/>
      <c r="CJ97" s="194"/>
      <c r="CK97" s="194"/>
      <c r="CL97" s="194"/>
      <c r="CM97" s="194"/>
      <c r="CN97" s="194"/>
      <c r="CO97" s="194"/>
      <c r="CP97" s="194"/>
      <c r="CQ97" s="194"/>
      <c r="CR97" s="194"/>
      <c r="CS97" s="194"/>
      <c r="CT97" s="194"/>
      <c r="CU97" s="194"/>
      <c r="CV97" s="194"/>
      <c r="CW97" s="194"/>
      <c r="CX97" s="194"/>
      <c r="CY97" s="194"/>
    </row>
    <row r="98" spans="1:103" s="196" customFormat="1" ht="55.5" customHeight="1" x14ac:dyDescent="0.35">
      <c r="A98" s="372" t="s">
        <v>326</v>
      </c>
      <c r="B98" s="372"/>
      <c r="C98" s="372"/>
      <c r="D98" s="372"/>
      <c r="E98" s="372"/>
      <c r="F98" s="372"/>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5"/>
      <c r="BD98" s="195"/>
      <c r="BE98" s="195"/>
      <c r="BF98" s="195"/>
      <c r="BG98" s="195"/>
      <c r="BH98" s="195"/>
      <c r="BI98" s="195"/>
      <c r="BJ98" s="195"/>
      <c r="BK98" s="195"/>
      <c r="BL98" s="195"/>
      <c r="BM98" s="195"/>
      <c r="BN98" s="195"/>
      <c r="BO98" s="195"/>
      <c r="BP98" s="195"/>
      <c r="BQ98" s="195"/>
      <c r="BR98" s="195"/>
      <c r="BS98" s="195"/>
      <c r="BT98" s="195"/>
      <c r="BU98" s="195"/>
      <c r="BV98" s="195"/>
      <c r="BW98" s="195"/>
      <c r="BX98" s="195"/>
      <c r="BY98" s="195"/>
      <c r="BZ98" s="195"/>
      <c r="CA98" s="195"/>
      <c r="CB98" s="195"/>
      <c r="CC98" s="195"/>
      <c r="CD98" s="195"/>
      <c r="CE98" s="195"/>
      <c r="CF98" s="195"/>
      <c r="CG98" s="195"/>
      <c r="CH98" s="195"/>
      <c r="CI98" s="195"/>
      <c r="CJ98" s="195"/>
      <c r="CK98" s="195"/>
      <c r="CL98" s="195"/>
      <c r="CM98" s="195"/>
      <c r="CN98" s="195"/>
      <c r="CO98" s="195"/>
      <c r="CP98" s="195"/>
      <c r="CQ98" s="195"/>
      <c r="CR98" s="195"/>
      <c r="CS98" s="195"/>
      <c r="CT98" s="195"/>
      <c r="CU98" s="195"/>
      <c r="CV98" s="195"/>
      <c r="CW98" s="195"/>
      <c r="CX98" s="195"/>
      <c r="CY98" s="195"/>
    </row>
    <row r="99" spans="1:103" s="192" customFormat="1" ht="36" customHeight="1" x14ac:dyDescent="0.35">
      <c r="A99" s="366" t="s">
        <v>327</v>
      </c>
      <c r="B99" s="366"/>
      <c r="C99" s="366"/>
      <c r="D99" s="366"/>
      <c r="E99" s="366"/>
      <c r="F99" s="366"/>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197"/>
      <c r="AU99" s="197"/>
      <c r="AV99" s="197"/>
      <c r="AW99" s="197"/>
      <c r="AX99" s="197"/>
      <c r="AY99" s="197"/>
      <c r="AZ99" s="197"/>
      <c r="BA99" s="197"/>
      <c r="BB99" s="197"/>
      <c r="BC99" s="197"/>
      <c r="BD99" s="197"/>
      <c r="BE99" s="197"/>
      <c r="BF99" s="197"/>
      <c r="BG99" s="197"/>
      <c r="BH99" s="197"/>
      <c r="BI99" s="197"/>
      <c r="BJ99" s="197"/>
      <c r="BK99" s="197"/>
      <c r="BL99" s="197"/>
      <c r="BM99" s="197"/>
      <c r="BN99" s="197"/>
      <c r="BO99" s="197"/>
      <c r="BP99" s="197"/>
      <c r="BQ99" s="197"/>
      <c r="BR99" s="197"/>
      <c r="BS99" s="197"/>
      <c r="BT99" s="197"/>
      <c r="BU99" s="197"/>
      <c r="BV99" s="197"/>
      <c r="BW99" s="197"/>
      <c r="BX99" s="197"/>
      <c r="BY99" s="197"/>
      <c r="BZ99" s="197"/>
      <c r="CA99" s="197"/>
      <c r="CB99" s="197"/>
      <c r="CC99" s="197"/>
      <c r="CD99" s="197"/>
      <c r="CE99" s="197"/>
      <c r="CF99" s="197"/>
      <c r="CG99" s="197"/>
      <c r="CH99" s="197"/>
      <c r="CI99" s="197"/>
      <c r="CJ99" s="197"/>
      <c r="CK99" s="197"/>
      <c r="CL99" s="197"/>
      <c r="CM99" s="197"/>
      <c r="CN99" s="197"/>
      <c r="CO99" s="197"/>
      <c r="CP99" s="197"/>
      <c r="CQ99" s="197"/>
      <c r="CR99" s="197"/>
      <c r="CS99" s="197"/>
      <c r="CT99" s="197"/>
      <c r="CU99" s="197"/>
      <c r="CV99" s="197"/>
      <c r="CW99" s="197"/>
      <c r="CX99" s="197"/>
      <c r="CY99" s="197"/>
    </row>
    <row r="100" spans="1:103" s="192" customFormat="1" ht="44.25" customHeight="1" x14ac:dyDescent="0.35">
      <c r="A100" s="366" t="s">
        <v>328</v>
      </c>
      <c r="B100" s="366"/>
      <c r="C100" s="366"/>
      <c r="D100" s="366"/>
      <c r="E100" s="366"/>
      <c r="F100" s="366"/>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c r="AP100" s="197"/>
      <c r="AQ100" s="197"/>
      <c r="AR100" s="197"/>
      <c r="AS100" s="197"/>
      <c r="AT100" s="197"/>
      <c r="AU100" s="197"/>
      <c r="AV100" s="197"/>
      <c r="AW100" s="197"/>
      <c r="AX100" s="197"/>
      <c r="AY100" s="197"/>
      <c r="AZ100" s="197"/>
      <c r="BA100" s="197"/>
      <c r="BB100" s="197"/>
      <c r="BC100" s="197"/>
      <c r="BD100" s="197"/>
      <c r="BE100" s="197"/>
      <c r="BF100" s="197"/>
      <c r="BG100" s="197"/>
      <c r="BH100" s="197"/>
      <c r="BI100" s="197"/>
      <c r="BJ100" s="197"/>
      <c r="BK100" s="197"/>
      <c r="BL100" s="197"/>
      <c r="BM100" s="197"/>
      <c r="BN100" s="197"/>
      <c r="BO100" s="197"/>
      <c r="BP100" s="197"/>
      <c r="BQ100" s="197"/>
      <c r="BR100" s="197"/>
      <c r="BS100" s="197"/>
      <c r="BT100" s="197"/>
      <c r="BU100" s="197"/>
      <c r="BV100" s="197"/>
      <c r="BW100" s="197"/>
      <c r="BX100" s="197"/>
      <c r="BY100" s="197"/>
      <c r="BZ100" s="197"/>
      <c r="CA100" s="197"/>
      <c r="CB100" s="197"/>
      <c r="CC100" s="197"/>
      <c r="CD100" s="197"/>
      <c r="CE100" s="197"/>
      <c r="CF100" s="197"/>
      <c r="CG100" s="197"/>
      <c r="CH100" s="197"/>
      <c r="CI100" s="197"/>
      <c r="CJ100" s="197"/>
      <c r="CK100" s="197"/>
      <c r="CL100" s="197"/>
      <c r="CM100" s="197"/>
      <c r="CN100" s="197"/>
      <c r="CO100" s="197"/>
      <c r="CP100" s="197"/>
      <c r="CQ100" s="197"/>
      <c r="CR100" s="197"/>
      <c r="CS100" s="197"/>
      <c r="CT100" s="197"/>
      <c r="CU100" s="197"/>
      <c r="CV100" s="197"/>
      <c r="CW100" s="197"/>
      <c r="CX100" s="197"/>
      <c r="CY100" s="197"/>
    </row>
  </sheetData>
  <mergeCells count="13">
    <mergeCell ref="A100:F100"/>
    <mergeCell ref="A5:F5"/>
    <mergeCell ref="A6:F6"/>
    <mergeCell ref="A7:F7"/>
    <mergeCell ref="A8:F8"/>
    <mergeCell ref="A14:A15"/>
    <mergeCell ref="B14:B15"/>
    <mergeCell ref="D14:E14"/>
    <mergeCell ref="D70:D74"/>
    <mergeCell ref="A96:F96"/>
    <mergeCell ref="A97:F97"/>
    <mergeCell ref="A98:F98"/>
    <mergeCell ref="A99:F99"/>
  </mergeCells>
  <pageMargins left="0.70866141732283472" right="0.70866141732283472" top="0.74803149606299213" bottom="0.74803149606299213" header="0.31496062992125984" footer="0.31496062992125984"/>
  <pageSetup paperSize="9" scale="51" fitToHeight="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9"/>
  <sheetViews>
    <sheetView topLeftCell="B44" zoomScale="81" zoomScaleNormal="81" workbookViewId="0">
      <selection activeCell="F49" sqref="F49"/>
    </sheetView>
  </sheetViews>
  <sheetFormatPr defaultColWidth="0.81640625" defaultRowHeight="14" x14ac:dyDescent="0.3"/>
  <cols>
    <col min="1" max="1" width="13" style="200" customWidth="1"/>
    <col min="2" max="2" width="50.26953125" style="200" customWidth="1"/>
    <col min="3" max="3" width="11" style="200" customWidth="1"/>
    <col min="4" max="4" width="19.7265625" style="200" customWidth="1"/>
    <col min="5" max="5" width="18.453125" style="200" customWidth="1"/>
    <col min="6" max="6" width="57.81640625" style="200" customWidth="1"/>
    <col min="7" max="8" width="14.1796875" style="200" customWidth="1"/>
    <col min="9" max="35" width="15.54296875" style="200" customWidth="1"/>
    <col min="36" max="247" width="0.81640625" style="200"/>
    <col min="248" max="248" width="8.81640625" style="200" customWidth="1"/>
    <col min="249" max="249" width="44" style="200" customWidth="1"/>
    <col min="250" max="250" width="11" style="200" customWidth="1"/>
    <col min="251" max="251" width="12.7265625" style="200" customWidth="1"/>
    <col min="252" max="252" width="12.54296875" style="200" customWidth="1"/>
    <col min="253" max="253" width="27.54296875" style="200" customWidth="1"/>
    <col min="254" max="254" width="0" style="200" hidden="1" customWidth="1"/>
    <col min="255" max="503" width="0.81640625" style="200"/>
    <col min="504" max="504" width="8.81640625" style="200" customWidth="1"/>
    <col min="505" max="505" width="44" style="200" customWidth="1"/>
    <col min="506" max="506" width="11" style="200" customWidth="1"/>
    <col min="507" max="507" width="12.7265625" style="200" customWidth="1"/>
    <col min="508" max="508" width="12.54296875" style="200" customWidth="1"/>
    <col min="509" max="509" width="27.54296875" style="200" customWidth="1"/>
    <col min="510" max="510" width="0" style="200" hidden="1" customWidth="1"/>
    <col min="511" max="759" width="0.81640625" style="200"/>
    <col min="760" max="760" width="8.81640625" style="200" customWidth="1"/>
    <col min="761" max="761" width="44" style="200" customWidth="1"/>
    <col min="762" max="762" width="11" style="200" customWidth="1"/>
    <col min="763" max="763" width="12.7265625" style="200" customWidth="1"/>
    <col min="764" max="764" width="12.54296875" style="200" customWidth="1"/>
    <col min="765" max="765" width="27.54296875" style="200" customWidth="1"/>
    <col min="766" max="766" width="0" style="200" hidden="1" customWidth="1"/>
    <col min="767" max="1015" width="0.81640625" style="200"/>
    <col min="1016" max="1016" width="8.81640625" style="200" customWidth="1"/>
    <col min="1017" max="1017" width="44" style="200" customWidth="1"/>
    <col min="1018" max="1018" width="11" style="200" customWidth="1"/>
    <col min="1019" max="1019" width="12.7265625" style="200" customWidth="1"/>
    <col min="1020" max="1020" width="12.54296875" style="200" customWidth="1"/>
    <col min="1021" max="1021" width="27.54296875" style="200" customWidth="1"/>
    <col min="1022" max="1022" width="0" style="200" hidden="1" customWidth="1"/>
    <col min="1023" max="1271" width="0.81640625" style="200"/>
    <col min="1272" max="1272" width="8.81640625" style="200" customWidth="1"/>
    <col min="1273" max="1273" width="44" style="200" customWidth="1"/>
    <col min="1274" max="1274" width="11" style="200" customWidth="1"/>
    <col min="1275" max="1275" width="12.7265625" style="200" customWidth="1"/>
    <col min="1276" max="1276" width="12.54296875" style="200" customWidth="1"/>
    <col min="1277" max="1277" width="27.54296875" style="200" customWidth="1"/>
    <col min="1278" max="1278" width="0" style="200" hidden="1" customWidth="1"/>
    <col min="1279" max="1527" width="0.81640625" style="200"/>
    <col min="1528" max="1528" width="8.81640625" style="200" customWidth="1"/>
    <col min="1529" max="1529" width="44" style="200" customWidth="1"/>
    <col min="1530" max="1530" width="11" style="200" customWidth="1"/>
    <col min="1531" max="1531" width="12.7265625" style="200" customWidth="1"/>
    <col min="1532" max="1532" width="12.54296875" style="200" customWidth="1"/>
    <col min="1533" max="1533" width="27.54296875" style="200" customWidth="1"/>
    <col min="1534" max="1534" width="0" style="200" hidden="1" customWidth="1"/>
    <col min="1535" max="1783" width="0.81640625" style="200"/>
    <col min="1784" max="1784" width="8.81640625" style="200" customWidth="1"/>
    <col min="1785" max="1785" width="44" style="200" customWidth="1"/>
    <col min="1786" max="1786" width="11" style="200" customWidth="1"/>
    <col min="1787" max="1787" width="12.7265625" style="200" customWidth="1"/>
    <col min="1788" max="1788" width="12.54296875" style="200" customWidth="1"/>
    <col min="1789" max="1789" width="27.54296875" style="200" customWidth="1"/>
    <col min="1790" max="1790" width="0" style="200" hidden="1" customWidth="1"/>
    <col min="1791" max="2039" width="0.81640625" style="200"/>
    <col min="2040" max="2040" width="8.81640625" style="200" customWidth="1"/>
    <col min="2041" max="2041" width="44" style="200" customWidth="1"/>
    <col min="2042" max="2042" width="11" style="200" customWidth="1"/>
    <col min="2043" max="2043" width="12.7265625" style="200" customWidth="1"/>
    <col min="2044" max="2044" width="12.54296875" style="200" customWidth="1"/>
    <col min="2045" max="2045" width="27.54296875" style="200" customWidth="1"/>
    <col min="2046" max="2046" width="0" style="200" hidden="1" customWidth="1"/>
    <col min="2047" max="2295" width="0.81640625" style="200"/>
    <col min="2296" max="2296" width="8.81640625" style="200" customWidth="1"/>
    <col min="2297" max="2297" width="44" style="200" customWidth="1"/>
    <col min="2298" max="2298" width="11" style="200" customWidth="1"/>
    <col min="2299" max="2299" width="12.7265625" style="200" customWidth="1"/>
    <col min="2300" max="2300" width="12.54296875" style="200" customWidth="1"/>
    <col min="2301" max="2301" width="27.54296875" style="200" customWidth="1"/>
    <col min="2302" max="2302" width="0" style="200" hidden="1" customWidth="1"/>
    <col min="2303" max="2551" width="0.81640625" style="200"/>
    <col min="2552" max="2552" width="8.81640625" style="200" customWidth="1"/>
    <col min="2553" max="2553" width="44" style="200" customWidth="1"/>
    <col min="2554" max="2554" width="11" style="200" customWidth="1"/>
    <col min="2555" max="2555" width="12.7265625" style="200" customWidth="1"/>
    <col min="2556" max="2556" width="12.54296875" style="200" customWidth="1"/>
    <col min="2557" max="2557" width="27.54296875" style="200" customWidth="1"/>
    <col min="2558" max="2558" width="0" style="200" hidden="1" customWidth="1"/>
    <col min="2559" max="2807" width="0.81640625" style="200"/>
    <col min="2808" max="2808" width="8.81640625" style="200" customWidth="1"/>
    <col min="2809" max="2809" width="44" style="200" customWidth="1"/>
    <col min="2810" max="2810" width="11" style="200" customWidth="1"/>
    <col min="2811" max="2811" width="12.7265625" style="200" customWidth="1"/>
    <col min="2812" max="2812" width="12.54296875" style="200" customWidth="1"/>
    <col min="2813" max="2813" width="27.54296875" style="200" customWidth="1"/>
    <col min="2814" max="2814" width="0" style="200" hidden="1" customWidth="1"/>
    <col min="2815" max="3063" width="0.81640625" style="200"/>
    <col min="3064" max="3064" width="8.81640625" style="200" customWidth="1"/>
    <col min="3065" max="3065" width="44" style="200" customWidth="1"/>
    <col min="3066" max="3066" width="11" style="200" customWidth="1"/>
    <col min="3067" max="3067" width="12.7265625" style="200" customWidth="1"/>
    <col min="3068" max="3068" width="12.54296875" style="200" customWidth="1"/>
    <col min="3069" max="3069" width="27.54296875" style="200" customWidth="1"/>
    <col min="3070" max="3070" width="0" style="200" hidden="1" customWidth="1"/>
    <col min="3071" max="3319" width="0.81640625" style="200"/>
    <col min="3320" max="3320" width="8.81640625" style="200" customWidth="1"/>
    <col min="3321" max="3321" width="44" style="200" customWidth="1"/>
    <col min="3322" max="3322" width="11" style="200" customWidth="1"/>
    <col min="3323" max="3323" width="12.7265625" style="200" customWidth="1"/>
    <col min="3324" max="3324" width="12.54296875" style="200" customWidth="1"/>
    <col min="3325" max="3325" width="27.54296875" style="200" customWidth="1"/>
    <col min="3326" max="3326" width="0" style="200" hidden="1" customWidth="1"/>
    <col min="3327" max="3575" width="0.81640625" style="200"/>
    <col min="3576" max="3576" width="8.81640625" style="200" customWidth="1"/>
    <col min="3577" max="3577" width="44" style="200" customWidth="1"/>
    <col min="3578" max="3578" width="11" style="200" customWidth="1"/>
    <col min="3579" max="3579" width="12.7265625" style="200" customWidth="1"/>
    <col min="3580" max="3580" width="12.54296875" style="200" customWidth="1"/>
    <col min="3581" max="3581" width="27.54296875" style="200" customWidth="1"/>
    <col min="3582" max="3582" width="0" style="200" hidden="1" customWidth="1"/>
    <col min="3583" max="3831" width="0.81640625" style="200"/>
    <col min="3832" max="3832" width="8.81640625" style="200" customWidth="1"/>
    <col min="3833" max="3833" width="44" style="200" customWidth="1"/>
    <col min="3834" max="3834" width="11" style="200" customWidth="1"/>
    <col min="3835" max="3835" width="12.7265625" style="200" customWidth="1"/>
    <col min="3836" max="3836" width="12.54296875" style="200" customWidth="1"/>
    <col min="3837" max="3837" width="27.54296875" style="200" customWidth="1"/>
    <col min="3838" max="3838" width="0" style="200" hidden="1" customWidth="1"/>
    <col min="3839" max="4087" width="0.81640625" style="200"/>
    <col min="4088" max="4088" width="8.81640625" style="200" customWidth="1"/>
    <col min="4089" max="4089" width="44" style="200" customWidth="1"/>
    <col min="4090" max="4090" width="11" style="200" customWidth="1"/>
    <col min="4091" max="4091" width="12.7265625" style="200" customWidth="1"/>
    <col min="4092" max="4092" width="12.54296875" style="200" customWidth="1"/>
    <col min="4093" max="4093" width="27.54296875" style="200" customWidth="1"/>
    <col min="4094" max="4094" width="0" style="200" hidden="1" customWidth="1"/>
    <col min="4095" max="4343" width="0.81640625" style="200"/>
    <col min="4344" max="4344" width="8.81640625" style="200" customWidth="1"/>
    <col min="4345" max="4345" width="44" style="200" customWidth="1"/>
    <col min="4346" max="4346" width="11" style="200" customWidth="1"/>
    <col min="4347" max="4347" width="12.7265625" style="200" customWidth="1"/>
    <col min="4348" max="4348" width="12.54296875" style="200" customWidth="1"/>
    <col min="4349" max="4349" width="27.54296875" style="200" customWidth="1"/>
    <col min="4350" max="4350" width="0" style="200" hidden="1" customWidth="1"/>
    <col min="4351" max="4599" width="0.81640625" style="200"/>
    <col min="4600" max="4600" width="8.81640625" style="200" customWidth="1"/>
    <col min="4601" max="4601" width="44" style="200" customWidth="1"/>
    <col min="4602" max="4602" width="11" style="200" customWidth="1"/>
    <col min="4603" max="4603" width="12.7265625" style="200" customWidth="1"/>
    <col min="4604" max="4604" width="12.54296875" style="200" customWidth="1"/>
    <col min="4605" max="4605" width="27.54296875" style="200" customWidth="1"/>
    <col min="4606" max="4606" width="0" style="200" hidden="1" customWidth="1"/>
    <col min="4607" max="4855" width="0.81640625" style="200"/>
    <col min="4856" max="4856" width="8.81640625" style="200" customWidth="1"/>
    <col min="4857" max="4857" width="44" style="200" customWidth="1"/>
    <col min="4858" max="4858" width="11" style="200" customWidth="1"/>
    <col min="4859" max="4859" width="12.7265625" style="200" customWidth="1"/>
    <col min="4860" max="4860" width="12.54296875" style="200" customWidth="1"/>
    <col min="4861" max="4861" width="27.54296875" style="200" customWidth="1"/>
    <col min="4862" max="4862" width="0" style="200" hidden="1" customWidth="1"/>
    <col min="4863" max="5111" width="0.81640625" style="200"/>
    <col min="5112" max="5112" width="8.81640625" style="200" customWidth="1"/>
    <col min="5113" max="5113" width="44" style="200" customWidth="1"/>
    <col min="5114" max="5114" width="11" style="200" customWidth="1"/>
    <col min="5115" max="5115" width="12.7265625" style="200" customWidth="1"/>
    <col min="5116" max="5116" width="12.54296875" style="200" customWidth="1"/>
    <col min="5117" max="5117" width="27.54296875" style="200" customWidth="1"/>
    <col min="5118" max="5118" width="0" style="200" hidden="1" customWidth="1"/>
    <col min="5119" max="5367" width="0.81640625" style="200"/>
    <col min="5368" max="5368" width="8.81640625" style="200" customWidth="1"/>
    <col min="5369" max="5369" width="44" style="200" customWidth="1"/>
    <col min="5370" max="5370" width="11" style="200" customWidth="1"/>
    <col min="5371" max="5371" width="12.7265625" style="200" customWidth="1"/>
    <col min="5372" max="5372" width="12.54296875" style="200" customWidth="1"/>
    <col min="5373" max="5373" width="27.54296875" style="200" customWidth="1"/>
    <col min="5374" max="5374" width="0" style="200" hidden="1" customWidth="1"/>
    <col min="5375" max="5623" width="0.81640625" style="200"/>
    <col min="5624" max="5624" width="8.81640625" style="200" customWidth="1"/>
    <col min="5625" max="5625" width="44" style="200" customWidth="1"/>
    <col min="5626" max="5626" width="11" style="200" customWidth="1"/>
    <col min="5627" max="5627" width="12.7265625" style="200" customWidth="1"/>
    <col min="5628" max="5628" width="12.54296875" style="200" customWidth="1"/>
    <col min="5629" max="5629" width="27.54296875" style="200" customWidth="1"/>
    <col min="5630" max="5630" width="0" style="200" hidden="1" customWidth="1"/>
    <col min="5631" max="5879" width="0.81640625" style="200"/>
    <col min="5880" max="5880" width="8.81640625" style="200" customWidth="1"/>
    <col min="5881" max="5881" width="44" style="200" customWidth="1"/>
    <col min="5882" max="5882" width="11" style="200" customWidth="1"/>
    <col min="5883" max="5883" width="12.7265625" style="200" customWidth="1"/>
    <col min="5884" max="5884" width="12.54296875" style="200" customWidth="1"/>
    <col min="5885" max="5885" width="27.54296875" style="200" customWidth="1"/>
    <col min="5886" max="5886" width="0" style="200" hidden="1" customWidth="1"/>
    <col min="5887" max="6135" width="0.81640625" style="200"/>
    <col min="6136" max="6136" width="8.81640625" style="200" customWidth="1"/>
    <col min="6137" max="6137" width="44" style="200" customWidth="1"/>
    <col min="6138" max="6138" width="11" style="200" customWidth="1"/>
    <col min="6139" max="6139" width="12.7265625" style="200" customWidth="1"/>
    <col min="6140" max="6140" width="12.54296875" style="200" customWidth="1"/>
    <col min="6141" max="6141" width="27.54296875" style="200" customWidth="1"/>
    <col min="6142" max="6142" width="0" style="200" hidden="1" customWidth="1"/>
    <col min="6143" max="6391" width="0.81640625" style="200"/>
    <col min="6392" max="6392" width="8.81640625" style="200" customWidth="1"/>
    <col min="6393" max="6393" width="44" style="200" customWidth="1"/>
    <col min="6394" max="6394" width="11" style="200" customWidth="1"/>
    <col min="6395" max="6395" width="12.7265625" style="200" customWidth="1"/>
    <col min="6396" max="6396" width="12.54296875" style="200" customWidth="1"/>
    <col min="6397" max="6397" width="27.54296875" style="200" customWidth="1"/>
    <col min="6398" max="6398" width="0" style="200" hidden="1" customWidth="1"/>
    <col min="6399" max="6647" width="0.81640625" style="200"/>
    <col min="6648" max="6648" width="8.81640625" style="200" customWidth="1"/>
    <col min="6649" max="6649" width="44" style="200" customWidth="1"/>
    <col min="6650" max="6650" width="11" style="200" customWidth="1"/>
    <col min="6651" max="6651" width="12.7265625" style="200" customWidth="1"/>
    <col min="6652" max="6652" width="12.54296875" style="200" customWidth="1"/>
    <col min="6653" max="6653" width="27.54296875" style="200" customWidth="1"/>
    <col min="6654" max="6654" width="0" style="200" hidden="1" customWidth="1"/>
    <col min="6655" max="6903" width="0.81640625" style="200"/>
    <col min="6904" max="6904" width="8.81640625" style="200" customWidth="1"/>
    <col min="6905" max="6905" width="44" style="200" customWidth="1"/>
    <col min="6906" max="6906" width="11" style="200" customWidth="1"/>
    <col min="6907" max="6907" width="12.7265625" style="200" customWidth="1"/>
    <col min="6908" max="6908" width="12.54296875" style="200" customWidth="1"/>
    <col min="6909" max="6909" width="27.54296875" style="200" customWidth="1"/>
    <col min="6910" max="6910" width="0" style="200" hidden="1" customWidth="1"/>
    <col min="6911" max="7159" width="0.81640625" style="200"/>
    <col min="7160" max="7160" width="8.81640625" style="200" customWidth="1"/>
    <col min="7161" max="7161" width="44" style="200" customWidth="1"/>
    <col min="7162" max="7162" width="11" style="200" customWidth="1"/>
    <col min="7163" max="7163" width="12.7265625" style="200" customWidth="1"/>
    <col min="7164" max="7164" width="12.54296875" style="200" customWidth="1"/>
    <col min="7165" max="7165" width="27.54296875" style="200" customWidth="1"/>
    <col min="7166" max="7166" width="0" style="200" hidden="1" customWidth="1"/>
    <col min="7167" max="7415" width="0.81640625" style="200"/>
    <col min="7416" max="7416" width="8.81640625" style="200" customWidth="1"/>
    <col min="7417" max="7417" width="44" style="200" customWidth="1"/>
    <col min="7418" max="7418" width="11" style="200" customWidth="1"/>
    <col min="7419" max="7419" width="12.7265625" style="200" customWidth="1"/>
    <col min="7420" max="7420" width="12.54296875" style="200" customWidth="1"/>
    <col min="7421" max="7421" width="27.54296875" style="200" customWidth="1"/>
    <col min="7422" max="7422" width="0" style="200" hidden="1" customWidth="1"/>
    <col min="7423" max="7671" width="0.81640625" style="200"/>
    <col min="7672" max="7672" width="8.81640625" style="200" customWidth="1"/>
    <col min="7673" max="7673" width="44" style="200" customWidth="1"/>
    <col min="7674" max="7674" width="11" style="200" customWidth="1"/>
    <col min="7675" max="7675" width="12.7265625" style="200" customWidth="1"/>
    <col min="7676" max="7676" width="12.54296875" style="200" customWidth="1"/>
    <col min="7677" max="7677" width="27.54296875" style="200" customWidth="1"/>
    <col min="7678" max="7678" width="0" style="200" hidden="1" customWidth="1"/>
    <col min="7679" max="7927" width="0.81640625" style="200"/>
    <col min="7928" max="7928" width="8.81640625" style="200" customWidth="1"/>
    <col min="7929" max="7929" width="44" style="200" customWidth="1"/>
    <col min="7930" max="7930" width="11" style="200" customWidth="1"/>
    <col min="7931" max="7931" width="12.7265625" style="200" customWidth="1"/>
    <col min="7932" max="7932" width="12.54296875" style="200" customWidth="1"/>
    <col min="7933" max="7933" width="27.54296875" style="200" customWidth="1"/>
    <col min="7934" max="7934" width="0" style="200" hidden="1" customWidth="1"/>
    <col min="7935" max="8183" width="0.81640625" style="200"/>
    <col min="8184" max="8184" width="8.81640625" style="200" customWidth="1"/>
    <col min="8185" max="8185" width="44" style="200" customWidth="1"/>
    <col min="8186" max="8186" width="11" style="200" customWidth="1"/>
    <col min="8187" max="8187" width="12.7265625" style="200" customWidth="1"/>
    <col min="8188" max="8188" width="12.54296875" style="200" customWidth="1"/>
    <col min="8189" max="8189" width="27.54296875" style="200" customWidth="1"/>
    <col min="8190" max="8190" width="0" style="200" hidden="1" customWidth="1"/>
    <col min="8191" max="8439" width="0.81640625" style="200"/>
    <col min="8440" max="8440" width="8.81640625" style="200" customWidth="1"/>
    <col min="8441" max="8441" width="44" style="200" customWidth="1"/>
    <col min="8442" max="8442" width="11" style="200" customWidth="1"/>
    <col min="8443" max="8443" width="12.7265625" style="200" customWidth="1"/>
    <col min="8444" max="8444" width="12.54296875" style="200" customWidth="1"/>
    <col min="8445" max="8445" width="27.54296875" style="200" customWidth="1"/>
    <col min="8446" max="8446" width="0" style="200" hidden="1" customWidth="1"/>
    <col min="8447" max="8695" width="0.81640625" style="200"/>
    <col min="8696" max="8696" width="8.81640625" style="200" customWidth="1"/>
    <col min="8697" max="8697" width="44" style="200" customWidth="1"/>
    <col min="8698" max="8698" width="11" style="200" customWidth="1"/>
    <col min="8699" max="8699" width="12.7265625" style="200" customWidth="1"/>
    <col min="8700" max="8700" width="12.54296875" style="200" customWidth="1"/>
    <col min="8701" max="8701" width="27.54296875" style="200" customWidth="1"/>
    <col min="8702" max="8702" width="0" style="200" hidden="1" customWidth="1"/>
    <col min="8703" max="8951" width="0.81640625" style="200"/>
    <col min="8952" max="8952" width="8.81640625" style="200" customWidth="1"/>
    <col min="8953" max="8953" width="44" style="200" customWidth="1"/>
    <col min="8954" max="8954" width="11" style="200" customWidth="1"/>
    <col min="8955" max="8955" width="12.7265625" style="200" customWidth="1"/>
    <col min="8956" max="8956" width="12.54296875" style="200" customWidth="1"/>
    <col min="8957" max="8957" width="27.54296875" style="200" customWidth="1"/>
    <col min="8958" max="8958" width="0" style="200" hidden="1" customWidth="1"/>
    <col min="8959" max="9207" width="0.81640625" style="200"/>
    <col min="9208" max="9208" width="8.81640625" style="200" customWidth="1"/>
    <col min="9209" max="9209" width="44" style="200" customWidth="1"/>
    <col min="9210" max="9210" width="11" style="200" customWidth="1"/>
    <col min="9211" max="9211" width="12.7265625" style="200" customWidth="1"/>
    <col min="9212" max="9212" width="12.54296875" style="200" customWidth="1"/>
    <col min="9213" max="9213" width="27.54296875" style="200" customWidth="1"/>
    <col min="9214" max="9214" width="0" style="200" hidden="1" customWidth="1"/>
    <col min="9215" max="9463" width="0.81640625" style="200"/>
    <col min="9464" max="9464" width="8.81640625" style="200" customWidth="1"/>
    <col min="9465" max="9465" width="44" style="200" customWidth="1"/>
    <col min="9466" max="9466" width="11" style="200" customWidth="1"/>
    <col min="9467" max="9467" width="12.7265625" style="200" customWidth="1"/>
    <col min="9468" max="9468" width="12.54296875" style="200" customWidth="1"/>
    <col min="9469" max="9469" width="27.54296875" style="200" customWidth="1"/>
    <col min="9470" max="9470" width="0" style="200" hidden="1" customWidth="1"/>
    <col min="9471" max="9719" width="0.81640625" style="200"/>
    <col min="9720" max="9720" width="8.81640625" style="200" customWidth="1"/>
    <col min="9721" max="9721" width="44" style="200" customWidth="1"/>
    <col min="9722" max="9722" width="11" style="200" customWidth="1"/>
    <col min="9723" max="9723" width="12.7265625" style="200" customWidth="1"/>
    <col min="9724" max="9724" width="12.54296875" style="200" customWidth="1"/>
    <col min="9725" max="9725" width="27.54296875" style="200" customWidth="1"/>
    <col min="9726" max="9726" width="0" style="200" hidden="1" customWidth="1"/>
    <col min="9727" max="9975" width="0.81640625" style="200"/>
    <col min="9976" max="9976" width="8.81640625" style="200" customWidth="1"/>
    <col min="9977" max="9977" width="44" style="200" customWidth="1"/>
    <col min="9978" max="9978" width="11" style="200" customWidth="1"/>
    <col min="9979" max="9979" width="12.7265625" style="200" customWidth="1"/>
    <col min="9980" max="9980" width="12.54296875" style="200" customWidth="1"/>
    <col min="9981" max="9981" width="27.54296875" style="200" customWidth="1"/>
    <col min="9982" max="9982" width="0" style="200" hidden="1" customWidth="1"/>
    <col min="9983" max="10231" width="0.81640625" style="200"/>
    <col min="10232" max="10232" width="8.81640625" style="200" customWidth="1"/>
    <col min="10233" max="10233" width="44" style="200" customWidth="1"/>
    <col min="10234" max="10234" width="11" style="200" customWidth="1"/>
    <col min="10235" max="10235" width="12.7265625" style="200" customWidth="1"/>
    <col min="10236" max="10236" width="12.54296875" style="200" customWidth="1"/>
    <col min="10237" max="10237" width="27.54296875" style="200" customWidth="1"/>
    <col min="10238" max="10238" width="0" style="200" hidden="1" customWidth="1"/>
    <col min="10239" max="10487" width="0.81640625" style="200"/>
    <col min="10488" max="10488" width="8.81640625" style="200" customWidth="1"/>
    <col min="10489" max="10489" width="44" style="200" customWidth="1"/>
    <col min="10490" max="10490" width="11" style="200" customWidth="1"/>
    <col min="10491" max="10491" width="12.7265625" style="200" customWidth="1"/>
    <col min="10492" max="10492" width="12.54296875" style="200" customWidth="1"/>
    <col min="10493" max="10493" width="27.54296875" style="200" customWidth="1"/>
    <col min="10494" max="10494" width="0" style="200" hidden="1" customWidth="1"/>
    <col min="10495" max="10743" width="0.81640625" style="200"/>
    <col min="10744" max="10744" width="8.81640625" style="200" customWidth="1"/>
    <col min="10745" max="10745" width="44" style="200" customWidth="1"/>
    <col min="10746" max="10746" width="11" style="200" customWidth="1"/>
    <col min="10747" max="10747" width="12.7265625" style="200" customWidth="1"/>
    <col min="10748" max="10748" width="12.54296875" style="200" customWidth="1"/>
    <col min="10749" max="10749" width="27.54296875" style="200" customWidth="1"/>
    <col min="10750" max="10750" width="0" style="200" hidden="1" customWidth="1"/>
    <col min="10751" max="10999" width="0.81640625" style="200"/>
    <col min="11000" max="11000" width="8.81640625" style="200" customWidth="1"/>
    <col min="11001" max="11001" width="44" style="200" customWidth="1"/>
    <col min="11002" max="11002" width="11" style="200" customWidth="1"/>
    <col min="11003" max="11003" width="12.7265625" style="200" customWidth="1"/>
    <col min="11004" max="11004" width="12.54296875" style="200" customWidth="1"/>
    <col min="11005" max="11005" width="27.54296875" style="200" customWidth="1"/>
    <col min="11006" max="11006" width="0" style="200" hidden="1" customWidth="1"/>
    <col min="11007" max="11255" width="0.81640625" style="200"/>
    <col min="11256" max="11256" width="8.81640625" style="200" customWidth="1"/>
    <col min="11257" max="11257" width="44" style="200" customWidth="1"/>
    <col min="11258" max="11258" width="11" style="200" customWidth="1"/>
    <col min="11259" max="11259" width="12.7265625" style="200" customWidth="1"/>
    <col min="11260" max="11260" width="12.54296875" style="200" customWidth="1"/>
    <col min="11261" max="11261" width="27.54296875" style="200" customWidth="1"/>
    <col min="11262" max="11262" width="0" style="200" hidden="1" customWidth="1"/>
    <col min="11263" max="11511" width="0.81640625" style="200"/>
    <col min="11512" max="11512" width="8.81640625" style="200" customWidth="1"/>
    <col min="11513" max="11513" width="44" style="200" customWidth="1"/>
    <col min="11514" max="11514" width="11" style="200" customWidth="1"/>
    <col min="11515" max="11515" width="12.7265625" style="200" customWidth="1"/>
    <col min="11516" max="11516" width="12.54296875" style="200" customWidth="1"/>
    <col min="11517" max="11517" width="27.54296875" style="200" customWidth="1"/>
    <col min="11518" max="11518" width="0" style="200" hidden="1" customWidth="1"/>
    <col min="11519" max="11767" width="0.81640625" style="200"/>
    <col min="11768" max="11768" width="8.81640625" style="200" customWidth="1"/>
    <col min="11769" max="11769" width="44" style="200" customWidth="1"/>
    <col min="11770" max="11770" width="11" style="200" customWidth="1"/>
    <col min="11771" max="11771" width="12.7265625" style="200" customWidth="1"/>
    <col min="11772" max="11772" width="12.54296875" style="200" customWidth="1"/>
    <col min="11773" max="11773" width="27.54296875" style="200" customWidth="1"/>
    <col min="11774" max="11774" width="0" style="200" hidden="1" customWidth="1"/>
    <col min="11775" max="12023" width="0.81640625" style="200"/>
    <col min="12024" max="12024" width="8.81640625" style="200" customWidth="1"/>
    <col min="12025" max="12025" width="44" style="200" customWidth="1"/>
    <col min="12026" max="12026" width="11" style="200" customWidth="1"/>
    <col min="12027" max="12027" width="12.7265625" style="200" customWidth="1"/>
    <col min="12028" max="12028" width="12.54296875" style="200" customWidth="1"/>
    <col min="12029" max="12029" width="27.54296875" style="200" customWidth="1"/>
    <col min="12030" max="12030" width="0" style="200" hidden="1" customWidth="1"/>
    <col min="12031" max="12279" width="0.81640625" style="200"/>
    <col min="12280" max="12280" width="8.81640625" style="200" customWidth="1"/>
    <col min="12281" max="12281" width="44" style="200" customWidth="1"/>
    <col min="12282" max="12282" width="11" style="200" customWidth="1"/>
    <col min="12283" max="12283" width="12.7265625" style="200" customWidth="1"/>
    <col min="12284" max="12284" width="12.54296875" style="200" customWidth="1"/>
    <col min="12285" max="12285" width="27.54296875" style="200" customWidth="1"/>
    <col min="12286" max="12286" width="0" style="200" hidden="1" customWidth="1"/>
    <col min="12287" max="12535" width="0.81640625" style="200"/>
    <col min="12536" max="12536" width="8.81640625" style="200" customWidth="1"/>
    <col min="12537" max="12537" width="44" style="200" customWidth="1"/>
    <col min="12538" max="12538" width="11" style="200" customWidth="1"/>
    <col min="12539" max="12539" width="12.7265625" style="200" customWidth="1"/>
    <col min="12540" max="12540" width="12.54296875" style="200" customWidth="1"/>
    <col min="12541" max="12541" width="27.54296875" style="200" customWidth="1"/>
    <col min="12542" max="12542" width="0" style="200" hidden="1" customWidth="1"/>
    <col min="12543" max="12791" width="0.81640625" style="200"/>
    <col min="12792" max="12792" width="8.81640625" style="200" customWidth="1"/>
    <col min="12793" max="12793" width="44" style="200" customWidth="1"/>
    <col min="12794" max="12794" width="11" style="200" customWidth="1"/>
    <col min="12795" max="12795" width="12.7265625" style="200" customWidth="1"/>
    <col min="12796" max="12796" width="12.54296875" style="200" customWidth="1"/>
    <col min="12797" max="12797" width="27.54296875" style="200" customWidth="1"/>
    <col min="12798" max="12798" width="0" style="200" hidden="1" customWidth="1"/>
    <col min="12799" max="13047" width="0.81640625" style="200"/>
    <col min="13048" max="13048" width="8.81640625" style="200" customWidth="1"/>
    <col min="13049" max="13049" width="44" style="200" customWidth="1"/>
    <col min="13050" max="13050" width="11" style="200" customWidth="1"/>
    <col min="13051" max="13051" width="12.7265625" style="200" customWidth="1"/>
    <col min="13052" max="13052" width="12.54296875" style="200" customWidth="1"/>
    <col min="13053" max="13053" width="27.54296875" style="200" customWidth="1"/>
    <col min="13054" max="13054" width="0" style="200" hidden="1" customWidth="1"/>
    <col min="13055" max="13303" width="0.81640625" style="200"/>
    <col min="13304" max="13304" width="8.81640625" style="200" customWidth="1"/>
    <col min="13305" max="13305" width="44" style="200" customWidth="1"/>
    <col min="13306" max="13306" width="11" style="200" customWidth="1"/>
    <col min="13307" max="13307" width="12.7265625" style="200" customWidth="1"/>
    <col min="13308" max="13308" width="12.54296875" style="200" customWidth="1"/>
    <col min="13309" max="13309" width="27.54296875" style="200" customWidth="1"/>
    <col min="13310" max="13310" width="0" style="200" hidden="1" customWidth="1"/>
    <col min="13311" max="13559" width="0.81640625" style="200"/>
    <col min="13560" max="13560" width="8.81640625" style="200" customWidth="1"/>
    <col min="13561" max="13561" width="44" style="200" customWidth="1"/>
    <col min="13562" max="13562" width="11" style="200" customWidth="1"/>
    <col min="13563" max="13563" width="12.7265625" style="200" customWidth="1"/>
    <col min="13564" max="13564" width="12.54296875" style="200" customWidth="1"/>
    <col min="13565" max="13565" width="27.54296875" style="200" customWidth="1"/>
    <col min="13566" max="13566" width="0" style="200" hidden="1" customWidth="1"/>
    <col min="13567" max="13815" width="0.81640625" style="200"/>
    <col min="13816" max="13816" width="8.81640625" style="200" customWidth="1"/>
    <col min="13817" max="13817" width="44" style="200" customWidth="1"/>
    <col min="13818" max="13818" width="11" style="200" customWidth="1"/>
    <col min="13819" max="13819" width="12.7265625" style="200" customWidth="1"/>
    <col min="13820" max="13820" width="12.54296875" style="200" customWidth="1"/>
    <col min="13821" max="13821" width="27.54296875" style="200" customWidth="1"/>
    <col min="13822" max="13822" width="0" style="200" hidden="1" customWidth="1"/>
    <col min="13823" max="14071" width="0.81640625" style="200"/>
    <col min="14072" max="14072" width="8.81640625" style="200" customWidth="1"/>
    <col min="14073" max="14073" width="44" style="200" customWidth="1"/>
    <col min="14074" max="14074" width="11" style="200" customWidth="1"/>
    <col min="14075" max="14075" width="12.7265625" style="200" customWidth="1"/>
    <col min="14076" max="14076" width="12.54296875" style="200" customWidth="1"/>
    <col min="14077" max="14077" width="27.54296875" style="200" customWidth="1"/>
    <col min="14078" max="14078" width="0" style="200" hidden="1" customWidth="1"/>
    <col min="14079" max="14327" width="0.81640625" style="200"/>
    <col min="14328" max="14328" width="8.81640625" style="200" customWidth="1"/>
    <col min="14329" max="14329" width="44" style="200" customWidth="1"/>
    <col min="14330" max="14330" width="11" style="200" customWidth="1"/>
    <col min="14331" max="14331" width="12.7265625" style="200" customWidth="1"/>
    <col min="14332" max="14332" width="12.54296875" style="200" customWidth="1"/>
    <col min="14333" max="14333" width="27.54296875" style="200" customWidth="1"/>
    <col min="14334" max="14334" width="0" style="200" hidden="1" customWidth="1"/>
    <col min="14335" max="14583" width="0.81640625" style="200"/>
    <col min="14584" max="14584" width="8.81640625" style="200" customWidth="1"/>
    <col min="14585" max="14585" width="44" style="200" customWidth="1"/>
    <col min="14586" max="14586" width="11" style="200" customWidth="1"/>
    <col min="14587" max="14587" width="12.7265625" style="200" customWidth="1"/>
    <col min="14588" max="14588" width="12.54296875" style="200" customWidth="1"/>
    <col min="14589" max="14589" width="27.54296875" style="200" customWidth="1"/>
    <col min="14590" max="14590" width="0" style="200" hidden="1" customWidth="1"/>
    <col min="14591" max="14839" width="0.81640625" style="200"/>
    <col min="14840" max="14840" width="8.81640625" style="200" customWidth="1"/>
    <col min="14841" max="14841" width="44" style="200" customWidth="1"/>
    <col min="14842" max="14842" width="11" style="200" customWidth="1"/>
    <col min="14843" max="14843" width="12.7265625" style="200" customWidth="1"/>
    <col min="14844" max="14844" width="12.54296875" style="200" customWidth="1"/>
    <col min="14845" max="14845" width="27.54296875" style="200" customWidth="1"/>
    <col min="14846" max="14846" width="0" style="200" hidden="1" customWidth="1"/>
    <col min="14847" max="15095" width="0.81640625" style="200"/>
    <col min="15096" max="15096" width="8.81640625" style="200" customWidth="1"/>
    <col min="15097" max="15097" width="44" style="200" customWidth="1"/>
    <col min="15098" max="15098" width="11" style="200" customWidth="1"/>
    <col min="15099" max="15099" width="12.7265625" style="200" customWidth="1"/>
    <col min="15100" max="15100" width="12.54296875" style="200" customWidth="1"/>
    <col min="15101" max="15101" width="27.54296875" style="200" customWidth="1"/>
    <col min="15102" max="15102" width="0" style="200" hidden="1" customWidth="1"/>
    <col min="15103" max="15351" width="0.81640625" style="200"/>
    <col min="15352" max="15352" width="8.81640625" style="200" customWidth="1"/>
    <col min="15353" max="15353" width="44" style="200" customWidth="1"/>
    <col min="15354" max="15354" width="11" style="200" customWidth="1"/>
    <col min="15355" max="15355" width="12.7265625" style="200" customWidth="1"/>
    <col min="15356" max="15356" width="12.54296875" style="200" customWidth="1"/>
    <col min="15357" max="15357" width="27.54296875" style="200" customWidth="1"/>
    <col min="15358" max="15358" width="0" style="200" hidden="1" customWidth="1"/>
    <col min="15359" max="15607" width="0.81640625" style="200"/>
    <col min="15608" max="15608" width="8.81640625" style="200" customWidth="1"/>
    <col min="15609" max="15609" width="44" style="200" customWidth="1"/>
    <col min="15610" max="15610" width="11" style="200" customWidth="1"/>
    <col min="15611" max="15611" width="12.7265625" style="200" customWidth="1"/>
    <col min="15612" max="15612" width="12.54296875" style="200" customWidth="1"/>
    <col min="15613" max="15613" width="27.54296875" style="200" customWidth="1"/>
    <col min="15614" max="15614" width="0" style="200" hidden="1" customWidth="1"/>
    <col min="15615" max="15863" width="0.81640625" style="200"/>
    <col min="15864" max="15864" width="8.81640625" style="200" customWidth="1"/>
    <col min="15865" max="15865" width="44" style="200" customWidth="1"/>
    <col min="15866" max="15866" width="11" style="200" customWidth="1"/>
    <col min="15867" max="15867" width="12.7265625" style="200" customWidth="1"/>
    <col min="15868" max="15868" width="12.54296875" style="200" customWidth="1"/>
    <col min="15869" max="15869" width="27.54296875" style="200" customWidth="1"/>
    <col min="15870" max="15870" width="0" style="200" hidden="1" customWidth="1"/>
    <col min="15871" max="16119" width="0.81640625" style="200"/>
    <col min="16120" max="16120" width="8.81640625" style="200" customWidth="1"/>
    <col min="16121" max="16121" width="44" style="200" customWidth="1"/>
    <col min="16122" max="16122" width="11" style="200" customWidth="1"/>
    <col min="16123" max="16123" width="12.7265625" style="200" customWidth="1"/>
    <col min="16124" max="16124" width="12.54296875" style="200" customWidth="1"/>
    <col min="16125" max="16125" width="27.54296875" style="200" customWidth="1"/>
    <col min="16126" max="16126" width="0" style="200" hidden="1" customWidth="1"/>
    <col min="16127" max="16384" width="0.81640625" style="200"/>
  </cols>
  <sheetData>
    <row r="1" spans="1:6" s="198" customFormat="1" ht="12" customHeight="1" x14ac:dyDescent="0.3">
      <c r="E1" s="199" t="s">
        <v>243</v>
      </c>
    </row>
    <row r="2" spans="1:6" s="198" customFormat="1" ht="12" customHeight="1" x14ac:dyDescent="0.3">
      <c r="E2" s="199" t="s">
        <v>244</v>
      </c>
    </row>
    <row r="3" spans="1:6" s="198" customFormat="1" ht="12" customHeight="1" x14ac:dyDescent="0.3">
      <c r="E3" s="199" t="s">
        <v>2</v>
      </c>
    </row>
    <row r="4" spans="1:6" ht="21" customHeight="1" x14ac:dyDescent="0.3"/>
    <row r="5" spans="1:6" s="154" customFormat="1" ht="14.25" customHeight="1" x14ac:dyDescent="0.35">
      <c r="A5" s="376" t="s">
        <v>3</v>
      </c>
      <c r="B5" s="376"/>
      <c r="C5" s="376"/>
      <c r="D5" s="376"/>
      <c r="E5" s="376"/>
      <c r="F5" s="376"/>
    </row>
    <row r="6" spans="1:6" s="154" customFormat="1" ht="14.25" customHeight="1" x14ac:dyDescent="0.35">
      <c r="A6" s="376" t="s">
        <v>4</v>
      </c>
      <c r="B6" s="376"/>
      <c r="C6" s="376"/>
      <c r="D6" s="376"/>
      <c r="E6" s="376"/>
      <c r="F6" s="376"/>
    </row>
    <row r="7" spans="1:6" s="154" customFormat="1" ht="14.25" customHeight="1" x14ac:dyDescent="0.35">
      <c r="A7" s="376" t="s">
        <v>5</v>
      </c>
      <c r="B7" s="376"/>
      <c r="C7" s="376"/>
      <c r="D7" s="376"/>
      <c r="E7" s="376"/>
      <c r="F7" s="376"/>
    </row>
    <row r="8" spans="1:6" s="154" customFormat="1" ht="14.25" customHeight="1" x14ac:dyDescent="0.35">
      <c r="A8" s="376" t="s">
        <v>6</v>
      </c>
      <c r="B8" s="376"/>
      <c r="C8" s="376"/>
      <c r="D8" s="376"/>
      <c r="E8" s="376"/>
      <c r="F8" s="376"/>
    </row>
    <row r="9" spans="1:6" ht="21" customHeight="1" x14ac:dyDescent="0.35">
      <c r="A9" s="154"/>
      <c r="B9" s="154"/>
      <c r="C9" s="154"/>
      <c r="D9" s="154"/>
      <c r="E9" s="154"/>
      <c r="F9" s="154"/>
    </row>
    <row r="10" spans="1:6" ht="15.5" x14ac:dyDescent="0.35">
      <c r="A10" s="201" t="s">
        <v>245</v>
      </c>
      <c r="B10" s="154"/>
      <c r="C10" s="202" t="s">
        <v>329</v>
      </c>
      <c r="D10" s="202"/>
      <c r="E10" s="202"/>
      <c r="F10" s="154"/>
    </row>
    <row r="11" spans="1:6" ht="15.5" x14ac:dyDescent="0.35">
      <c r="A11" s="201" t="s">
        <v>191</v>
      </c>
      <c r="B11" s="377" t="s">
        <v>192</v>
      </c>
      <c r="C11" s="377"/>
      <c r="D11" s="203"/>
      <c r="E11" s="203"/>
      <c r="F11" s="154"/>
    </row>
    <row r="12" spans="1:6" ht="15.5" x14ac:dyDescent="0.35">
      <c r="A12" s="201" t="s">
        <v>193</v>
      </c>
      <c r="B12" s="378" t="s">
        <v>247</v>
      </c>
      <c r="C12" s="378"/>
      <c r="D12" s="154"/>
      <c r="E12" s="154"/>
      <c r="F12" s="154"/>
    </row>
    <row r="13" spans="1:6" ht="15.5" x14ac:dyDescent="0.35">
      <c r="A13" s="201" t="s">
        <v>195</v>
      </c>
      <c r="B13" s="154"/>
      <c r="C13" s="154" t="s">
        <v>330</v>
      </c>
      <c r="D13" s="154"/>
      <c r="E13" s="154"/>
      <c r="F13" s="154"/>
    </row>
    <row r="14" spans="1:6" ht="15" customHeight="1" x14ac:dyDescent="0.35">
      <c r="A14" s="154"/>
      <c r="B14" s="154"/>
      <c r="C14" s="154"/>
      <c r="D14" s="154"/>
      <c r="E14" s="154"/>
      <c r="F14" s="154"/>
    </row>
    <row r="15" spans="1:6" s="205" customFormat="1" ht="15.5" x14ac:dyDescent="0.3">
      <c r="A15" s="379" t="s">
        <v>11</v>
      </c>
      <c r="B15" s="379" t="s">
        <v>12</v>
      </c>
      <c r="C15" s="379" t="s">
        <v>197</v>
      </c>
      <c r="D15" s="381">
        <v>2019</v>
      </c>
      <c r="E15" s="382"/>
      <c r="F15" s="383" t="s">
        <v>14</v>
      </c>
    </row>
    <row r="16" spans="1:6" s="205" customFormat="1" ht="15.5" x14ac:dyDescent="0.3">
      <c r="A16" s="380"/>
      <c r="B16" s="380"/>
      <c r="C16" s="380"/>
      <c r="D16" s="187" t="s">
        <v>15</v>
      </c>
      <c r="E16" s="187" t="s">
        <v>16</v>
      </c>
      <c r="F16" s="383"/>
    </row>
    <row r="17" spans="1:6" s="205" customFormat="1" ht="15.5" x14ac:dyDescent="0.3">
      <c r="A17" s="206" t="s">
        <v>17</v>
      </c>
      <c r="B17" s="207" t="s">
        <v>18</v>
      </c>
      <c r="C17" s="187" t="s">
        <v>19</v>
      </c>
      <c r="D17" s="187" t="s">
        <v>19</v>
      </c>
      <c r="E17" s="187" t="s">
        <v>19</v>
      </c>
      <c r="F17" s="208" t="s">
        <v>19</v>
      </c>
    </row>
    <row r="18" spans="1:6" s="209" customFormat="1" ht="15.5" x14ac:dyDescent="0.3">
      <c r="A18" s="206" t="s">
        <v>20</v>
      </c>
      <c r="B18" s="207" t="s">
        <v>21</v>
      </c>
      <c r="C18" s="187" t="s">
        <v>22</v>
      </c>
      <c r="D18" s="261">
        <f>D19+D41+D66</f>
        <v>5079713.223785325</v>
      </c>
      <c r="E18" s="261">
        <v>4996777.8324199989</v>
      </c>
      <c r="F18" s="207"/>
    </row>
    <row r="19" spans="1:6" s="205" customFormat="1" ht="15.5" x14ac:dyDescent="0.3">
      <c r="A19" s="206" t="s">
        <v>23</v>
      </c>
      <c r="B19" s="207" t="s">
        <v>24</v>
      </c>
      <c r="C19" s="187" t="s">
        <v>22</v>
      </c>
      <c r="D19" s="261">
        <f>D20+D25+D29+D39+D40</f>
        <v>2034816.7889474551</v>
      </c>
      <c r="E19" s="261">
        <f>E20+E25+E29+E39+E40</f>
        <v>2012400.2749099999</v>
      </c>
      <c r="F19" s="207"/>
    </row>
    <row r="20" spans="1:6" s="205" customFormat="1" ht="15.5" x14ac:dyDescent="0.3">
      <c r="A20" s="206" t="s">
        <v>25</v>
      </c>
      <c r="B20" s="207" t="s">
        <v>26</v>
      </c>
      <c r="C20" s="187" t="s">
        <v>22</v>
      </c>
      <c r="D20" s="261">
        <f>D21+D22+D23</f>
        <v>168340.75563876482</v>
      </c>
      <c r="E20" s="261">
        <f>E21+E22+E23</f>
        <v>441371.24720999988</v>
      </c>
      <c r="F20" s="207"/>
    </row>
    <row r="21" spans="1:6" s="205" customFormat="1" ht="31" x14ac:dyDescent="0.3">
      <c r="A21" s="206" t="s">
        <v>27</v>
      </c>
      <c r="B21" s="207" t="s">
        <v>28</v>
      </c>
      <c r="C21" s="204" t="s">
        <v>22</v>
      </c>
      <c r="D21" s="261">
        <v>155944.93106250357</v>
      </c>
      <c r="E21" s="261">
        <v>134722.33768</v>
      </c>
      <c r="F21" s="207"/>
    </row>
    <row r="22" spans="1:6" s="205" customFormat="1" ht="62" x14ac:dyDescent="0.3">
      <c r="A22" s="206" t="s">
        <v>29</v>
      </c>
      <c r="B22" s="207" t="s">
        <v>30</v>
      </c>
      <c r="C22" s="204" t="s">
        <v>22</v>
      </c>
      <c r="D22" s="261">
        <v>0</v>
      </c>
      <c r="E22" s="261">
        <v>254925.63097999993</v>
      </c>
      <c r="F22" s="207" t="s">
        <v>331</v>
      </c>
    </row>
    <row r="23" spans="1:6" s="205" customFormat="1" ht="62" x14ac:dyDescent="0.3">
      <c r="A23" s="206" t="s">
        <v>33</v>
      </c>
      <c r="B23" s="207" t="s">
        <v>34</v>
      </c>
      <c r="C23" s="204" t="s">
        <v>22</v>
      </c>
      <c r="D23" s="261">
        <v>12395.824576261248</v>
      </c>
      <c r="E23" s="261">
        <v>51723.278550000003</v>
      </c>
      <c r="F23" s="207" t="s">
        <v>332</v>
      </c>
    </row>
    <row r="24" spans="1:6" s="205" customFormat="1" ht="62" x14ac:dyDescent="0.3">
      <c r="A24" s="206" t="s">
        <v>36</v>
      </c>
      <c r="B24" s="207" t="s">
        <v>37</v>
      </c>
      <c r="C24" s="204" t="s">
        <v>22</v>
      </c>
      <c r="D24" s="261">
        <v>0</v>
      </c>
      <c r="E24" s="261">
        <v>37177.733390000001</v>
      </c>
      <c r="F24" s="207" t="s">
        <v>331</v>
      </c>
    </row>
    <row r="25" spans="1:6" s="205" customFormat="1" ht="15.5" x14ac:dyDescent="0.3">
      <c r="A25" s="206" t="s">
        <v>38</v>
      </c>
      <c r="B25" s="207" t="s">
        <v>39</v>
      </c>
      <c r="C25" s="204" t="s">
        <v>22</v>
      </c>
      <c r="D25" s="261">
        <v>1387702.0497032695</v>
      </c>
      <c r="E25" s="261">
        <v>1367126.4458700002</v>
      </c>
      <c r="F25" s="207"/>
    </row>
    <row r="26" spans="1:6" s="205" customFormat="1" ht="15.5" x14ac:dyDescent="0.3">
      <c r="A26" s="206" t="s">
        <v>479</v>
      </c>
      <c r="B26" s="292" t="s">
        <v>333</v>
      </c>
      <c r="C26" s="210"/>
      <c r="D26" s="262"/>
      <c r="E26" s="294">
        <v>1363122.9722600002</v>
      </c>
      <c r="F26" s="207"/>
    </row>
    <row r="27" spans="1:6" s="205" customFormat="1" ht="15.5" x14ac:dyDescent="0.3">
      <c r="A27" s="206" t="s">
        <v>480</v>
      </c>
      <c r="B27" s="292" t="s">
        <v>334</v>
      </c>
      <c r="C27" s="210"/>
      <c r="D27" s="262"/>
      <c r="E27" s="294">
        <v>4003.4736100000005</v>
      </c>
      <c r="F27" s="207"/>
    </row>
    <row r="28" spans="1:6" s="205" customFormat="1" ht="15.5" x14ac:dyDescent="0.3">
      <c r="A28" s="206" t="s">
        <v>481</v>
      </c>
      <c r="B28" s="207" t="s">
        <v>37</v>
      </c>
      <c r="C28" s="204" t="s">
        <v>22</v>
      </c>
      <c r="D28" s="261">
        <v>0</v>
      </c>
      <c r="E28" s="261">
        <v>165141.53592999998</v>
      </c>
      <c r="F28" s="207"/>
    </row>
    <row r="29" spans="1:6" s="205" customFormat="1" ht="31" x14ac:dyDescent="0.3">
      <c r="A29" s="206" t="s">
        <v>42</v>
      </c>
      <c r="B29" s="207" t="s">
        <v>43</v>
      </c>
      <c r="C29" s="204" t="s">
        <v>22</v>
      </c>
      <c r="D29" s="261">
        <f>D30+D31+D32+D33+D34+D35+D36+D37+D38</f>
        <v>478773.98360542068</v>
      </c>
      <c r="E29" s="261">
        <f>E30+E31+E32+E33+E34+E35+E36+E37+E38</f>
        <v>203374.25670999999</v>
      </c>
      <c r="F29" s="207"/>
    </row>
    <row r="30" spans="1:6" s="205" customFormat="1" ht="46.5" x14ac:dyDescent="0.3">
      <c r="A30" s="206" t="s">
        <v>44</v>
      </c>
      <c r="B30" s="207" t="s">
        <v>45</v>
      </c>
      <c r="C30" s="212" t="s">
        <v>22</v>
      </c>
      <c r="D30" s="261">
        <v>1605.9330958898615</v>
      </c>
      <c r="E30" s="261">
        <v>19241.198539999998</v>
      </c>
      <c r="F30" s="207" t="s">
        <v>335</v>
      </c>
    </row>
    <row r="31" spans="1:6" s="205" customFormat="1" ht="15.5" x14ac:dyDescent="0.3">
      <c r="A31" s="206" t="s">
        <v>336</v>
      </c>
      <c r="B31" s="207" t="s">
        <v>337</v>
      </c>
      <c r="C31" s="212" t="s">
        <v>22</v>
      </c>
      <c r="D31" s="261">
        <v>100324.3386449778</v>
      </c>
      <c r="E31" s="261">
        <v>103291.99772999999</v>
      </c>
      <c r="F31" s="211"/>
    </row>
    <row r="32" spans="1:6" s="205" customFormat="1" ht="46.5" x14ac:dyDescent="0.3">
      <c r="A32" s="206" t="s">
        <v>296</v>
      </c>
      <c r="B32" s="207" t="s">
        <v>205</v>
      </c>
      <c r="C32" s="212" t="s">
        <v>22</v>
      </c>
      <c r="D32" s="261">
        <v>7262.7547197217755</v>
      </c>
      <c r="E32" s="261">
        <v>10562.70062</v>
      </c>
      <c r="F32" s="207" t="s">
        <v>338</v>
      </c>
    </row>
    <row r="33" spans="1:6" s="205" customFormat="1" ht="15.5" x14ac:dyDescent="0.3">
      <c r="A33" s="206" t="s">
        <v>339</v>
      </c>
      <c r="B33" s="207" t="s">
        <v>206</v>
      </c>
      <c r="C33" s="212" t="s">
        <v>22</v>
      </c>
      <c r="D33" s="261">
        <v>8209.3849341674068</v>
      </c>
      <c r="E33" s="261">
        <v>9140.6559699999998</v>
      </c>
      <c r="F33" s="207"/>
    </row>
    <row r="34" spans="1:6" s="205" customFormat="1" ht="46.5" x14ac:dyDescent="0.3">
      <c r="A34" s="206" t="s">
        <v>340</v>
      </c>
      <c r="B34" s="207" t="s">
        <v>209</v>
      </c>
      <c r="C34" s="212" t="s">
        <v>22</v>
      </c>
      <c r="D34" s="261">
        <v>9262.2243109741175</v>
      </c>
      <c r="E34" s="261">
        <v>12432.81163</v>
      </c>
      <c r="F34" s="207" t="s">
        <v>454</v>
      </c>
    </row>
    <row r="35" spans="1:6" s="205" customFormat="1" ht="77.5" x14ac:dyDescent="0.3">
      <c r="A35" s="206" t="s">
        <v>341</v>
      </c>
      <c r="B35" s="207" t="s">
        <v>312</v>
      </c>
      <c r="C35" s="212" t="s">
        <v>22</v>
      </c>
      <c r="D35" s="261">
        <v>2690.3005656694286</v>
      </c>
      <c r="E35" s="261">
        <v>7733.5151500000002</v>
      </c>
      <c r="F35" s="207" t="s">
        <v>453</v>
      </c>
    </row>
    <row r="36" spans="1:6" s="205" customFormat="1" ht="31" x14ac:dyDescent="0.3">
      <c r="A36" s="206" t="s">
        <v>342</v>
      </c>
      <c r="B36" s="207" t="s">
        <v>216</v>
      </c>
      <c r="C36" s="212" t="s">
        <v>22</v>
      </c>
      <c r="D36" s="261">
        <v>13433.495655955812</v>
      </c>
      <c r="E36" s="261">
        <v>11010.83777</v>
      </c>
      <c r="F36" s="207" t="s">
        <v>343</v>
      </c>
    </row>
    <row r="37" spans="1:6" s="205" customFormat="1" ht="15.5" x14ac:dyDescent="0.3">
      <c r="A37" s="206" t="s">
        <v>344</v>
      </c>
      <c r="B37" s="207" t="s">
        <v>76</v>
      </c>
      <c r="C37" s="212" t="s">
        <v>22</v>
      </c>
      <c r="D37" s="261">
        <v>32683.535933203137</v>
      </c>
      <c r="E37" s="261">
        <v>29960.5393</v>
      </c>
      <c r="F37" s="211"/>
    </row>
    <row r="38" spans="1:6" s="205" customFormat="1" ht="46.5" x14ac:dyDescent="0.3">
      <c r="A38" s="206" t="s">
        <v>345</v>
      </c>
      <c r="B38" s="207" t="s">
        <v>346</v>
      </c>
      <c r="C38" s="212" t="s">
        <v>22</v>
      </c>
      <c r="D38" s="261">
        <v>303302.01574486133</v>
      </c>
      <c r="E38" s="261"/>
      <c r="F38" s="207" t="s">
        <v>347</v>
      </c>
    </row>
    <row r="39" spans="1:6" s="205" customFormat="1" ht="31" x14ac:dyDescent="0.3">
      <c r="A39" s="206" t="s">
        <v>71</v>
      </c>
      <c r="B39" s="207" t="s">
        <v>72</v>
      </c>
      <c r="C39" s="204" t="s">
        <v>22</v>
      </c>
      <c r="D39" s="261">
        <v>0</v>
      </c>
      <c r="E39" s="261"/>
      <c r="F39" s="207"/>
    </row>
    <row r="40" spans="1:6" s="205" customFormat="1" ht="31" x14ac:dyDescent="0.3">
      <c r="A40" s="206" t="s">
        <v>73</v>
      </c>
      <c r="B40" s="207" t="s">
        <v>74</v>
      </c>
      <c r="C40" s="204" t="s">
        <v>22</v>
      </c>
      <c r="D40" s="261">
        <v>0</v>
      </c>
      <c r="E40" s="261">
        <v>528.32511999996746</v>
      </c>
      <c r="F40" s="207"/>
    </row>
    <row r="41" spans="1:6" s="205" customFormat="1" ht="31" x14ac:dyDescent="0.3">
      <c r="A41" s="206" t="s">
        <v>78</v>
      </c>
      <c r="B41" s="207" t="s">
        <v>79</v>
      </c>
      <c r="C41" s="204" t="s">
        <v>22</v>
      </c>
      <c r="D41" s="261">
        <f>D42+D43+D44+D45+D46+D47+D48+D49+D50+D51+D53+D54</f>
        <v>3146016.0194681501</v>
      </c>
      <c r="E41" s="261">
        <f>E42+E43+E44+E45+E46+E47+E48+E49+E50+E51+E53+E54</f>
        <v>3306361.5930319233</v>
      </c>
      <c r="F41" s="207"/>
    </row>
    <row r="42" spans="1:6" s="205" customFormat="1" ht="15.5" x14ac:dyDescent="0.3">
      <c r="A42" s="206" t="s">
        <v>80</v>
      </c>
      <c r="B42" s="207" t="s">
        <v>182</v>
      </c>
      <c r="C42" s="204" t="s">
        <v>22</v>
      </c>
      <c r="D42" s="261">
        <v>1388464.2386070001</v>
      </c>
      <c r="E42" s="261">
        <v>1397727.3321</v>
      </c>
      <c r="F42" s="207"/>
    </row>
    <row r="43" spans="1:6" s="205" customFormat="1" ht="46.5" x14ac:dyDescent="0.3">
      <c r="A43" s="206" t="s">
        <v>83</v>
      </c>
      <c r="B43" s="207" t="s">
        <v>84</v>
      </c>
      <c r="C43" s="204" t="s">
        <v>22</v>
      </c>
      <c r="D43" s="261">
        <v>0</v>
      </c>
      <c r="E43" s="261"/>
      <c r="F43" s="207"/>
    </row>
    <row r="44" spans="1:6" s="205" customFormat="1" ht="124" x14ac:dyDescent="0.3">
      <c r="A44" s="206" t="s">
        <v>85</v>
      </c>
      <c r="B44" s="207" t="s">
        <v>86</v>
      </c>
      <c r="C44" s="204" t="s">
        <v>22</v>
      </c>
      <c r="D44" s="261">
        <v>556.58272999999997</v>
      </c>
      <c r="E44" s="261">
        <v>13553.54075</v>
      </c>
      <c r="F44" s="207" t="s">
        <v>455</v>
      </c>
    </row>
    <row r="45" spans="1:6" s="205" customFormat="1" ht="15.5" x14ac:dyDescent="0.3">
      <c r="A45" s="206" t="s">
        <v>88</v>
      </c>
      <c r="B45" s="207" t="s">
        <v>348</v>
      </c>
      <c r="C45" s="204" t="s">
        <v>22</v>
      </c>
      <c r="D45" s="261">
        <v>419641.09983026871</v>
      </c>
      <c r="E45" s="261">
        <v>408357.04959000001</v>
      </c>
      <c r="F45" s="207"/>
    </row>
    <row r="46" spans="1:6" s="205" customFormat="1" ht="46.5" x14ac:dyDescent="0.3">
      <c r="A46" s="206" t="s">
        <v>91</v>
      </c>
      <c r="B46" s="207" t="s">
        <v>349</v>
      </c>
      <c r="C46" s="204" t="s">
        <v>22</v>
      </c>
      <c r="D46" s="261"/>
      <c r="E46" s="261"/>
      <c r="F46" s="207"/>
    </row>
    <row r="47" spans="1:6" s="205" customFormat="1" ht="15.5" x14ac:dyDescent="0.3">
      <c r="A47" s="206" t="s">
        <v>93</v>
      </c>
      <c r="B47" s="207" t="s">
        <v>350</v>
      </c>
      <c r="C47" s="204" t="s">
        <v>22</v>
      </c>
      <c r="D47" s="261">
        <v>667434.92540999991</v>
      </c>
      <c r="E47" s="261">
        <v>698751.58670999995</v>
      </c>
      <c r="F47" s="207"/>
    </row>
    <row r="48" spans="1:6" s="205" customFormat="1" ht="77.5" x14ac:dyDescent="0.3">
      <c r="A48" s="206" t="s">
        <v>95</v>
      </c>
      <c r="B48" s="207" t="s">
        <v>351</v>
      </c>
      <c r="C48" s="204" t="s">
        <v>22</v>
      </c>
      <c r="D48" s="261">
        <v>65755.074590000091</v>
      </c>
      <c r="E48" s="261">
        <v>242195</v>
      </c>
      <c r="F48" s="207" t="s">
        <v>456</v>
      </c>
    </row>
    <row r="49" spans="1:6" s="205" customFormat="1" ht="77.5" x14ac:dyDescent="0.3">
      <c r="A49" s="206" t="s">
        <v>97</v>
      </c>
      <c r="B49" s="207" t="s">
        <v>352</v>
      </c>
      <c r="C49" s="204" t="s">
        <v>22</v>
      </c>
      <c r="D49" s="261">
        <v>83398</v>
      </c>
      <c r="E49" s="261">
        <v>-5987.5199999999968</v>
      </c>
      <c r="F49" s="207" t="s">
        <v>451</v>
      </c>
    </row>
    <row r="50" spans="1:6" s="205" customFormat="1" ht="46.5" x14ac:dyDescent="0.3">
      <c r="A50" s="206" t="s">
        <v>100</v>
      </c>
      <c r="B50" s="207" t="s">
        <v>353</v>
      </c>
      <c r="C50" s="204" t="s">
        <v>22</v>
      </c>
      <c r="D50" s="261">
        <v>137297.87068999998</v>
      </c>
      <c r="E50" s="261">
        <v>70766.957240000003</v>
      </c>
      <c r="F50" s="207" t="s">
        <v>457</v>
      </c>
    </row>
    <row r="51" spans="1:6" s="205" customFormat="1" ht="77.5" x14ac:dyDescent="0.3">
      <c r="A51" s="206" t="s">
        <v>103</v>
      </c>
      <c r="B51" s="207" t="s">
        <v>104</v>
      </c>
      <c r="C51" s="204" t="s">
        <v>22</v>
      </c>
      <c r="D51" s="261">
        <v>355957.68</v>
      </c>
      <c r="E51" s="291">
        <v>248241.95077192382</v>
      </c>
      <c r="F51" s="207" t="s">
        <v>354</v>
      </c>
    </row>
    <row r="52" spans="1:6" s="205" customFormat="1" ht="31" x14ac:dyDescent="0.3">
      <c r="A52" s="206" t="s">
        <v>105</v>
      </c>
      <c r="B52" s="207" t="s">
        <v>106</v>
      </c>
      <c r="C52" s="204" t="s">
        <v>107</v>
      </c>
      <c r="D52" s="261">
        <v>3933</v>
      </c>
      <c r="E52" s="261">
        <v>3122</v>
      </c>
      <c r="F52" s="207"/>
    </row>
    <row r="53" spans="1:6" s="205" customFormat="1" ht="108.5" x14ac:dyDescent="0.3">
      <c r="A53" s="206" t="s">
        <v>108</v>
      </c>
      <c r="B53" s="207" t="s">
        <v>109</v>
      </c>
      <c r="C53" s="204" t="s">
        <v>22</v>
      </c>
      <c r="D53" s="261"/>
      <c r="E53" s="261"/>
      <c r="F53" s="207"/>
    </row>
    <row r="54" spans="1:6" s="205" customFormat="1" ht="15.5" x14ac:dyDescent="0.3">
      <c r="A54" s="206" t="s">
        <v>110</v>
      </c>
      <c r="B54" s="207" t="s">
        <v>469</v>
      </c>
      <c r="C54" s="204" t="s">
        <v>22</v>
      </c>
      <c r="D54" s="261">
        <f>SUM(D55:D65)</f>
        <v>27510.547610881578</v>
      </c>
      <c r="E54" s="261">
        <f>SUM(E55:E65)</f>
        <v>232755.69587000003</v>
      </c>
      <c r="F54" s="207"/>
    </row>
    <row r="55" spans="1:6" s="205" customFormat="1" ht="15.5" x14ac:dyDescent="0.3">
      <c r="A55" s="206" t="s">
        <v>262</v>
      </c>
      <c r="B55" s="207" t="s">
        <v>470</v>
      </c>
      <c r="C55" s="204" t="s">
        <v>22</v>
      </c>
      <c r="D55" s="261">
        <v>6504.75</v>
      </c>
      <c r="E55" s="261">
        <v>5956.20813</v>
      </c>
      <c r="F55" s="211"/>
    </row>
    <row r="56" spans="1:6" s="205" customFormat="1" ht="31" x14ac:dyDescent="0.3">
      <c r="A56" s="206" t="s">
        <v>458</v>
      </c>
      <c r="B56" s="207" t="s">
        <v>471</v>
      </c>
      <c r="C56" s="204" t="s">
        <v>22</v>
      </c>
      <c r="D56" s="261">
        <v>0</v>
      </c>
      <c r="E56" s="261">
        <v>24503.76987</v>
      </c>
      <c r="F56" s="207" t="s">
        <v>355</v>
      </c>
    </row>
    <row r="57" spans="1:6" s="205" customFormat="1" ht="31" x14ac:dyDescent="0.3">
      <c r="A57" s="206" t="s">
        <v>459</v>
      </c>
      <c r="B57" s="207" t="s">
        <v>472</v>
      </c>
      <c r="C57" s="204" t="s">
        <v>22</v>
      </c>
      <c r="D57" s="261">
        <v>3498.4288127853997</v>
      </c>
      <c r="E57" s="261">
        <v>3041.0672200000004</v>
      </c>
      <c r="F57" s="207" t="s">
        <v>356</v>
      </c>
    </row>
    <row r="58" spans="1:6" s="205" customFormat="1" ht="46.5" x14ac:dyDescent="0.3">
      <c r="A58" s="206" t="s">
        <v>460</v>
      </c>
      <c r="B58" s="207" t="s">
        <v>473</v>
      </c>
      <c r="C58" s="204" t="s">
        <v>22</v>
      </c>
      <c r="D58" s="261">
        <v>6933.4487099999997</v>
      </c>
      <c r="E58" s="261">
        <v>12715.64832</v>
      </c>
      <c r="F58" s="207" t="s">
        <v>357</v>
      </c>
    </row>
    <row r="59" spans="1:6" s="205" customFormat="1" ht="62" x14ac:dyDescent="0.3">
      <c r="A59" s="206" t="s">
        <v>461</v>
      </c>
      <c r="B59" s="207" t="s">
        <v>474</v>
      </c>
      <c r="C59" s="204" t="s">
        <v>22</v>
      </c>
      <c r="D59" s="261">
        <v>0</v>
      </c>
      <c r="E59" s="261">
        <v>-20035.954320000008</v>
      </c>
      <c r="F59" s="207" t="s">
        <v>358</v>
      </c>
    </row>
    <row r="60" spans="1:6" s="205" customFormat="1" ht="31" x14ac:dyDescent="0.3">
      <c r="A60" s="206" t="s">
        <v>462</v>
      </c>
      <c r="B60" s="207" t="s">
        <v>475</v>
      </c>
      <c r="C60" s="204" t="s">
        <v>22</v>
      </c>
      <c r="D60" s="261">
        <v>10573.920088096182</v>
      </c>
      <c r="E60" s="261">
        <v>137031.92564999999</v>
      </c>
      <c r="F60" s="207" t="s">
        <v>359</v>
      </c>
    </row>
    <row r="61" spans="1:6" s="205" customFormat="1" ht="31" x14ac:dyDescent="0.3">
      <c r="A61" s="206" t="s">
        <v>463</v>
      </c>
      <c r="B61" s="207" t="s">
        <v>476</v>
      </c>
      <c r="C61" s="204" t="s">
        <v>22</v>
      </c>
      <c r="D61" s="261">
        <v>0</v>
      </c>
      <c r="E61" s="261">
        <v>16974.922979999999</v>
      </c>
      <c r="F61" s="207" t="s">
        <v>468</v>
      </c>
    </row>
    <row r="62" spans="1:6" s="205" customFormat="1" ht="31" x14ac:dyDescent="0.3">
      <c r="A62" s="206" t="s">
        <v>464</v>
      </c>
      <c r="B62" s="207" t="s">
        <v>411</v>
      </c>
      <c r="C62" s="204" t="s">
        <v>22</v>
      </c>
      <c r="D62" s="261">
        <v>0</v>
      </c>
      <c r="E62" s="261">
        <v>1349.6773599999999</v>
      </c>
      <c r="F62" s="207" t="s">
        <v>360</v>
      </c>
    </row>
    <row r="63" spans="1:6" s="205" customFormat="1" ht="46.5" x14ac:dyDescent="0.3">
      <c r="A63" s="206" t="s">
        <v>465</v>
      </c>
      <c r="B63" s="207" t="s">
        <v>477</v>
      </c>
      <c r="C63" s="204" t="s">
        <v>22</v>
      </c>
      <c r="D63" s="261">
        <v>0</v>
      </c>
      <c r="E63" s="261">
        <v>43903.96308745764</v>
      </c>
      <c r="F63" s="207" t="s">
        <v>361</v>
      </c>
    </row>
    <row r="64" spans="1:6" s="205" customFormat="1" ht="62" x14ac:dyDescent="0.3">
      <c r="A64" s="206" t="s">
        <v>466</v>
      </c>
      <c r="B64" s="207" t="s">
        <v>478</v>
      </c>
      <c r="C64" s="204" t="s">
        <v>22</v>
      </c>
      <c r="D64" s="261">
        <v>0</v>
      </c>
      <c r="E64" s="261">
        <v>7303</v>
      </c>
      <c r="F64" s="207" t="s">
        <v>362</v>
      </c>
    </row>
    <row r="65" spans="1:6" s="205" customFormat="1" ht="15.5" x14ac:dyDescent="0.3">
      <c r="A65" s="206" t="s">
        <v>467</v>
      </c>
      <c r="B65" s="207" t="s">
        <v>363</v>
      </c>
      <c r="C65" s="204" t="s">
        <v>22</v>
      </c>
      <c r="D65" s="261">
        <v>0</v>
      </c>
      <c r="E65" s="261">
        <v>11.467572542402195</v>
      </c>
      <c r="F65" s="207" t="s">
        <v>364</v>
      </c>
    </row>
    <row r="66" spans="1:6" s="205" customFormat="1" ht="93" x14ac:dyDescent="0.3">
      <c r="A66" s="206" t="s">
        <v>112</v>
      </c>
      <c r="B66" s="207" t="s">
        <v>365</v>
      </c>
      <c r="C66" s="204" t="s">
        <v>22</v>
      </c>
      <c r="D66" s="261">
        <v>-101119.58463028015</v>
      </c>
      <c r="E66" s="293">
        <f>E18-E19-E41</f>
        <v>-321984.0355219245</v>
      </c>
      <c r="F66" s="207" t="s">
        <v>366</v>
      </c>
    </row>
    <row r="67" spans="1:6" s="205" customFormat="1" ht="77.5" x14ac:dyDescent="0.3">
      <c r="A67" s="206" t="s">
        <v>115</v>
      </c>
      <c r="B67" s="207" t="s">
        <v>116</v>
      </c>
      <c r="C67" s="204" t="s">
        <v>22</v>
      </c>
      <c r="D67" s="261">
        <f>D22+D28+D38</f>
        <v>303302.01574486133</v>
      </c>
      <c r="E67" s="261">
        <v>540798.69150999992</v>
      </c>
      <c r="F67" s="207" t="s">
        <v>367</v>
      </c>
    </row>
    <row r="68" spans="1:6" s="205" customFormat="1" ht="31" x14ac:dyDescent="0.3">
      <c r="A68" s="206" t="s">
        <v>117</v>
      </c>
      <c r="B68" s="207" t="s">
        <v>118</v>
      </c>
      <c r="C68" s="204" t="s">
        <v>22</v>
      </c>
      <c r="D68" s="261">
        <v>1322860.8395397458</v>
      </c>
      <c r="E68" s="261">
        <v>1321336.85323</v>
      </c>
      <c r="F68" s="207"/>
    </row>
    <row r="69" spans="1:6" s="205" customFormat="1" ht="31" x14ac:dyDescent="0.3">
      <c r="A69" s="206" t="s">
        <v>23</v>
      </c>
      <c r="B69" s="207" t="s">
        <v>119</v>
      </c>
      <c r="C69" s="204" t="s">
        <v>120</v>
      </c>
      <c r="D69" s="261">
        <v>609977</v>
      </c>
      <c r="E69" s="261">
        <v>600103.50299999642</v>
      </c>
      <c r="F69" s="207"/>
    </row>
    <row r="70" spans="1:6" s="205" customFormat="1" ht="62" x14ac:dyDescent="0.3">
      <c r="A70" s="206" t="s">
        <v>78</v>
      </c>
      <c r="B70" s="207" t="s">
        <v>121</v>
      </c>
      <c r="C70" s="204" t="s">
        <v>122</v>
      </c>
      <c r="D70" s="261">
        <v>2168.7060979999997</v>
      </c>
      <c r="E70" s="261">
        <v>2201.8482588827815</v>
      </c>
      <c r="F70" s="207"/>
    </row>
    <row r="71" spans="1:6" s="205" customFormat="1" ht="62" x14ac:dyDescent="0.3">
      <c r="A71" s="206" t="s">
        <v>123</v>
      </c>
      <c r="B71" s="207" t="s">
        <v>124</v>
      </c>
      <c r="C71" s="204" t="s">
        <v>19</v>
      </c>
      <c r="D71" s="261" t="s">
        <v>19</v>
      </c>
      <c r="E71" s="261"/>
      <c r="F71" s="207" t="s">
        <v>19</v>
      </c>
    </row>
    <row r="72" spans="1:6" s="205" customFormat="1" ht="31" x14ac:dyDescent="0.3">
      <c r="A72" s="206" t="s">
        <v>20</v>
      </c>
      <c r="B72" s="207" t="s">
        <v>368</v>
      </c>
      <c r="C72" s="204" t="s">
        <v>126</v>
      </c>
      <c r="D72" s="261" t="s">
        <v>31</v>
      </c>
      <c r="E72" s="261">
        <v>327556</v>
      </c>
      <c r="F72" s="207"/>
    </row>
    <row r="73" spans="1:6" s="205" customFormat="1" ht="15.5" x14ac:dyDescent="0.3">
      <c r="A73" s="206" t="s">
        <v>127</v>
      </c>
      <c r="B73" s="207" t="s">
        <v>128</v>
      </c>
      <c r="C73" s="204" t="s">
        <v>323</v>
      </c>
      <c r="D73" s="261" t="s">
        <v>31</v>
      </c>
      <c r="E73" s="261">
        <v>6169.25</v>
      </c>
      <c r="F73" s="207"/>
    </row>
    <row r="74" spans="1:6" s="205" customFormat="1" ht="15.5" x14ac:dyDescent="0.3">
      <c r="A74" s="206"/>
      <c r="B74" s="207" t="s">
        <v>131</v>
      </c>
      <c r="C74" s="204" t="s">
        <v>323</v>
      </c>
      <c r="D74" s="261" t="s">
        <v>31</v>
      </c>
      <c r="E74" s="261">
        <v>2997.5</v>
      </c>
      <c r="F74" s="207"/>
    </row>
    <row r="75" spans="1:6" s="205" customFormat="1" ht="15.5" x14ac:dyDescent="0.3">
      <c r="A75" s="206"/>
      <c r="B75" s="207" t="s">
        <v>133</v>
      </c>
      <c r="C75" s="204" t="s">
        <v>323</v>
      </c>
      <c r="D75" s="261" t="s">
        <v>31</v>
      </c>
      <c r="E75" s="261">
        <v>960.66</v>
      </c>
      <c r="F75" s="207"/>
    </row>
    <row r="76" spans="1:6" s="205" customFormat="1" ht="15.5" x14ac:dyDescent="0.3">
      <c r="A76" s="206"/>
      <c r="B76" s="207" t="s">
        <v>135</v>
      </c>
      <c r="C76" s="204" t="s">
        <v>323</v>
      </c>
      <c r="D76" s="261" t="s">
        <v>31</v>
      </c>
      <c r="E76" s="261">
        <v>2211.09</v>
      </c>
      <c r="F76" s="207"/>
    </row>
    <row r="77" spans="1:6" s="205" customFormat="1" ht="15.5" x14ac:dyDescent="0.3">
      <c r="A77" s="206"/>
      <c r="B77" s="207" t="s">
        <v>137</v>
      </c>
      <c r="C77" s="204" t="s">
        <v>323</v>
      </c>
      <c r="D77" s="261" t="s">
        <v>31</v>
      </c>
      <c r="E77" s="261"/>
      <c r="F77" s="207"/>
    </row>
    <row r="78" spans="1:6" s="205" customFormat="1" ht="31" x14ac:dyDescent="0.3">
      <c r="A78" s="206" t="s">
        <v>138</v>
      </c>
      <c r="B78" s="207" t="s">
        <v>139</v>
      </c>
      <c r="C78" s="204" t="s">
        <v>140</v>
      </c>
      <c r="D78" s="373">
        <v>156766.20000000001</v>
      </c>
      <c r="E78" s="261">
        <v>64804.294414000004</v>
      </c>
      <c r="F78" s="207"/>
    </row>
    <row r="79" spans="1:6" s="205" customFormat="1" ht="15.5" x14ac:dyDescent="0.3">
      <c r="A79" s="206"/>
      <c r="B79" s="207" t="s">
        <v>131</v>
      </c>
      <c r="C79" s="204" t="s">
        <v>140</v>
      </c>
      <c r="D79" s="374"/>
      <c r="E79" s="261">
        <v>6572.3510759999999</v>
      </c>
      <c r="F79" s="207"/>
    </row>
    <row r="80" spans="1:6" s="205" customFormat="1" ht="15.5" x14ac:dyDescent="0.3">
      <c r="A80" s="206"/>
      <c r="B80" s="207" t="s">
        <v>133</v>
      </c>
      <c r="C80" s="204" t="s">
        <v>140</v>
      </c>
      <c r="D80" s="374"/>
      <c r="E80" s="261">
        <v>5675.6840000000002</v>
      </c>
      <c r="F80" s="207"/>
    </row>
    <row r="81" spans="1:6" s="205" customFormat="1" ht="15.5" x14ac:dyDescent="0.3">
      <c r="A81" s="206"/>
      <c r="B81" s="207" t="s">
        <v>135</v>
      </c>
      <c r="C81" s="204" t="s">
        <v>140</v>
      </c>
      <c r="D81" s="374"/>
      <c r="E81" s="261">
        <v>24198.868092999997</v>
      </c>
      <c r="F81" s="207"/>
    </row>
    <row r="82" spans="1:6" s="205" customFormat="1" ht="15.5" x14ac:dyDescent="0.3">
      <c r="A82" s="206"/>
      <c r="B82" s="207" t="s">
        <v>137</v>
      </c>
      <c r="C82" s="204" t="s">
        <v>140</v>
      </c>
      <c r="D82" s="374"/>
      <c r="E82" s="261">
        <v>28357.391245000003</v>
      </c>
      <c r="F82" s="207"/>
    </row>
    <row r="83" spans="1:6" s="205" customFormat="1" ht="31" x14ac:dyDescent="0.3">
      <c r="A83" s="206" t="s">
        <v>145</v>
      </c>
      <c r="B83" s="207" t="s">
        <v>146</v>
      </c>
      <c r="C83" s="204" t="s">
        <v>140</v>
      </c>
      <c r="D83" s="374"/>
      <c r="E83" s="261">
        <v>91850.964000000007</v>
      </c>
      <c r="F83" s="207"/>
    </row>
    <row r="84" spans="1:6" s="205" customFormat="1" ht="15.5" x14ac:dyDescent="0.3">
      <c r="A84" s="206"/>
      <c r="B84" s="207" t="s">
        <v>131</v>
      </c>
      <c r="C84" s="204" t="s">
        <v>140</v>
      </c>
      <c r="D84" s="374"/>
      <c r="E84" s="261">
        <v>19192.3</v>
      </c>
      <c r="F84" s="207"/>
    </row>
    <row r="85" spans="1:6" s="205" customFormat="1" ht="15.5" x14ac:dyDescent="0.3">
      <c r="A85" s="206"/>
      <c r="B85" s="207" t="s">
        <v>133</v>
      </c>
      <c r="C85" s="204" t="s">
        <v>140</v>
      </c>
      <c r="D85" s="374"/>
      <c r="E85" s="261">
        <v>19830.600000000002</v>
      </c>
      <c r="F85" s="207"/>
    </row>
    <row r="86" spans="1:6" s="205" customFormat="1" ht="15.5" x14ac:dyDescent="0.3">
      <c r="A86" s="206"/>
      <c r="B86" s="207" t="s">
        <v>135</v>
      </c>
      <c r="C86" s="204" t="s">
        <v>140</v>
      </c>
      <c r="D86" s="374"/>
      <c r="E86" s="261">
        <v>52828.063999999998</v>
      </c>
      <c r="F86" s="207"/>
    </row>
    <row r="87" spans="1:6" s="205" customFormat="1" ht="15.5" x14ac:dyDescent="0.3">
      <c r="A87" s="206"/>
      <c r="B87" s="207" t="s">
        <v>137</v>
      </c>
      <c r="C87" s="204" t="s">
        <v>140</v>
      </c>
      <c r="D87" s="375"/>
      <c r="E87" s="261"/>
      <c r="F87" s="207"/>
    </row>
    <row r="88" spans="1:6" s="205" customFormat="1" ht="15.5" x14ac:dyDescent="0.3">
      <c r="A88" s="206" t="s">
        <v>151</v>
      </c>
      <c r="B88" s="207" t="s">
        <v>152</v>
      </c>
      <c r="C88" s="204" t="s">
        <v>153</v>
      </c>
      <c r="D88" s="261" t="s">
        <v>31</v>
      </c>
      <c r="E88" s="261">
        <v>41631.17</v>
      </c>
      <c r="F88" s="207"/>
    </row>
    <row r="89" spans="1:6" s="205" customFormat="1" ht="15.5" x14ac:dyDescent="0.3">
      <c r="A89" s="206"/>
      <c r="B89" s="207" t="s">
        <v>131</v>
      </c>
      <c r="C89" s="204" t="s">
        <v>153</v>
      </c>
      <c r="D89" s="261" t="s">
        <v>31</v>
      </c>
      <c r="E89" s="261">
        <v>4072.91</v>
      </c>
      <c r="F89" s="207"/>
    </row>
    <row r="90" spans="1:6" s="205" customFormat="1" ht="15.5" x14ac:dyDescent="0.3">
      <c r="A90" s="206"/>
      <c r="B90" s="207" t="s">
        <v>133</v>
      </c>
      <c r="C90" s="204" t="s">
        <v>153</v>
      </c>
      <c r="D90" s="261" t="s">
        <v>31</v>
      </c>
      <c r="E90" s="261">
        <v>4625.74</v>
      </c>
      <c r="F90" s="207"/>
    </row>
    <row r="91" spans="1:6" s="205" customFormat="1" ht="15.5" x14ac:dyDescent="0.3">
      <c r="A91" s="206"/>
      <c r="B91" s="207" t="s">
        <v>135</v>
      </c>
      <c r="C91" s="204" t="s">
        <v>153</v>
      </c>
      <c r="D91" s="261" t="s">
        <v>31</v>
      </c>
      <c r="E91" s="261">
        <v>19223.43</v>
      </c>
      <c r="F91" s="207"/>
    </row>
    <row r="92" spans="1:6" s="205" customFormat="1" ht="15.5" x14ac:dyDescent="0.3">
      <c r="A92" s="206"/>
      <c r="B92" s="207" t="s">
        <v>137</v>
      </c>
      <c r="C92" s="204" t="s">
        <v>153</v>
      </c>
      <c r="D92" s="261" t="s">
        <v>31</v>
      </c>
      <c r="E92" s="261">
        <v>13709.09</v>
      </c>
      <c r="F92" s="207"/>
    </row>
    <row r="93" spans="1:6" s="205" customFormat="1" ht="15.5" x14ac:dyDescent="0.3">
      <c r="A93" s="206" t="s">
        <v>158</v>
      </c>
      <c r="B93" s="207" t="s">
        <v>159</v>
      </c>
      <c r="C93" s="187" t="s">
        <v>160</v>
      </c>
      <c r="D93" s="261" t="s">
        <v>31</v>
      </c>
      <c r="E93" s="261">
        <v>0.75</v>
      </c>
      <c r="F93" s="207"/>
    </row>
    <row r="94" spans="1:6" s="205" customFormat="1" ht="31" x14ac:dyDescent="0.3">
      <c r="A94" s="206" t="s">
        <v>161</v>
      </c>
      <c r="B94" s="207" t="s">
        <v>162</v>
      </c>
      <c r="C94" s="187" t="s">
        <v>22</v>
      </c>
      <c r="D94" s="263">
        <v>1125508.7208083507</v>
      </c>
      <c r="E94" s="263">
        <v>1207853</v>
      </c>
      <c r="F94" s="207"/>
    </row>
    <row r="95" spans="1:6" s="205" customFormat="1" ht="31" x14ac:dyDescent="0.3">
      <c r="A95" s="206" t="s">
        <v>163</v>
      </c>
      <c r="B95" s="207" t="s">
        <v>164</v>
      </c>
      <c r="C95" s="187" t="s">
        <v>22</v>
      </c>
      <c r="D95" s="263">
        <v>287426.76679559099</v>
      </c>
      <c r="E95" s="263">
        <v>296319</v>
      </c>
      <c r="F95" s="207"/>
    </row>
    <row r="96" spans="1:6" s="205" customFormat="1" ht="46.5" x14ac:dyDescent="0.3">
      <c r="A96" s="206" t="s">
        <v>165</v>
      </c>
      <c r="B96" s="207" t="s">
        <v>369</v>
      </c>
      <c r="C96" s="187" t="s">
        <v>160</v>
      </c>
      <c r="D96" s="264" t="s">
        <v>370</v>
      </c>
      <c r="E96" s="263">
        <v>6.9874343156873853E-2</v>
      </c>
      <c r="F96" s="207"/>
    </row>
    <row r="97" spans="1:6" ht="15" customHeight="1" x14ac:dyDescent="0.35">
      <c r="A97" s="154"/>
      <c r="B97" s="154"/>
      <c r="C97" s="154"/>
      <c r="D97" s="203"/>
      <c r="E97" s="203"/>
      <c r="F97" s="154"/>
    </row>
    <row r="98" spans="1:6" s="198" customFormat="1" ht="60.75" customHeight="1" x14ac:dyDescent="0.35">
      <c r="A98" s="384" t="s">
        <v>238</v>
      </c>
      <c r="B98" s="385"/>
      <c r="C98" s="385"/>
      <c r="D98" s="385"/>
      <c r="E98" s="385"/>
      <c r="F98" s="385"/>
    </row>
    <row r="99" spans="1:6" s="198" customFormat="1" ht="34.5" customHeight="1" x14ac:dyDescent="0.35">
      <c r="A99" s="384" t="s">
        <v>239</v>
      </c>
      <c r="B99" s="385"/>
      <c r="C99" s="385"/>
      <c r="D99" s="385"/>
      <c r="E99" s="385"/>
      <c r="F99" s="385"/>
    </row>
    <row r="100" spans="1:6" s="198" customFormat="1" ht="33.75" customHeight="1" x14ac:dyDescent="0.35">
      <c r="A100" s="384" t="s">
        <v>240</v>
      </c>
      <c r="B100" s="385"/>
      <c r="C100" s="385"/>
      <c r="D100" s="385"/>
      <c r="E100" s="385"/>
      <c r="F100" s="385"/>
    </row>
    <row r="101" spans="1:6" ht="36.75" customHeight="1" x14ac:dyDescent="0.35">
      <c r="A101" s="384" t="s">
        <v>241</v>
      </c>
      <c r="B101" s="385"/>
      <c r="C101" s="385"/>
      <c r="D101" s="385"/>
      <c r="E101" s="385"/>
      <c r="F101" s="385"/>
    </row>
    <row r="102" spans="1:6" ht="36.75" customHeight="1" x14ac:dyDescent="0.35">
      <c r="A102" s="384" t="s">
        <v>242</v>
      </c>
      <c r="B102" s="385"/>
      <c r="C102" s="385"/>
      <c r="D102" s="385"/>
      <c r="E102" s="385"/>
      <c r="F102" s="385"/>
    </row>
    <row r="103" spans="1:6" ht="15.5" x14ac:dyDescent="0.35">
      <c r="A103" s="154"/>
      <c r="B103" s="154"/>
      <c r="C103" s="154"/>
      <c r="D103" s="154"/>
      <c r="E103" s="154"/>
      <c r="F103" s="154"/>
    </row>
    <row r="104" spans="1:6" ht="15.5" x14ac:dyDescent="0.35">
      <c r="A104" s="154"/>
      <c r="B104" s="154"/>
      <c r="C104" s="154"/>
      <c r="D104" s="154"/>
      <c r="E104" s="154"/>
      <c r="F104" s="154"/>
    </row>
    <row r="105" spans="1:6" ht="15.5" x14ac:dyDescent="0.35">
      <c r="A105" s="154"/>
      <c r="B105" s="154"/>
      <c r="C105" s="154"/>
      <c r="D105" s="154"/>
      <c r="E105" s="154"/>
      <c r="F105" s="154"/>
    </row>
    <row r="106" spans="1:6" ht="15.5" x14ac:dyDescent="0.35">
      <c r="A106" s="154"/>
      <c r="B106" s="154"/>
      <c r="C106" s="154"/>
      <c r="D106" s="154"/>
      <c r="E106" s="154"/>
      <c r="F106" s="154"/>
    </row>
    <row r="110" spans="1:6" x14ac:dyDescent="0.3">
      <c r="E110" s="213"/>
    </row>
    <row r="114" spans="5:5" x14ac:dyDescent="0.3">
      <c r="E114" s="213"/>
    </row>
    <row r="117" spans="5:5" x14ac:dyDescent="0.3">
      <c r="E117" s="213"/>
    </row>
    <row r="119" spans="5:5" x14ac:dyDescent="0.3">
      <c r="E119" s="213"/>
    </row>
  </sheetData>
  <mergeCells count="17">
    <mergeCell ref="A98:F98"/>
    <mergeCell ref="A99:F99"/>
    <mergeCell ref="A100:F100"/>
    <mergeCell ref="A101:F101"/>
    <mergeCell ref="A102:F102"/>
    <mergeCell ref="D78:D87"/>
    <mergeCell ref="A5:F5"/>
    <mergeCell ref="A6:F6"/>
    <mergeCell ref="A7:F7"/>
    <mergeCell ref="A8:F8"/>
    <mergeCell ref="B11:C11"/>
    <mergeCell ref="B12:C12"/>
    <mergeCell ref="A15:A16"/>
    <mergeCell ref="B15:B16"/>
    <mergeCell ref="C15:C16"/>
    <mergeCell ref="D15:E15"/>
    <mergeCell ref="F15:F16"/>
  </mergeCells>
  <pageMargins left="0.70866141732283472" right="0.70866141732283472" top="0.74803149606299213" bottom="0.74803149606299213" header="0.31496062992125984" footer="0.31496062992125984"/>
  <pageSetup paperSize="9" scale="51" fitToHeight="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01"/>
  <sheetViews>
    <sheetView topLeftCell="C36" zoomScale="81" zoomScaleNormal="81" workbookViewId="0">
      <selection activeCell="M45" sqref="M45"/>
    </sheetView>
  </sheetViews>
  <sheetFormatPr defaultRowHeight="15.5" x14ac:dyDescent="0.35"/>
  <cols>
    <col min="1" max="1" width="12" style="154" customWidth="1"/>
    <col min="2" max="2" width="57.453125" style="154" customWidth="1"/>
    <col min="3" max="3" width="12.81640625" style="154" customWidth="1"/>
    <col min="4" max="4" width="17.81640625" style="154" customWidth="1"/>
    <col min="5" max="5" width="19.1796875" style="154" customWidth="1"/>
    <col min="6" max="6" width="23.81640625" style="154" customWidth="1"/>
    <col min="7" max="7" width="54" style="154" customWidth="1"/>
    <col min="8" max="231" width="8.7265625" style="154"/>
    <col min="232" max="232" width="16" style="154" customWidth="1"/>
    <col min="233" max="233" width="79.81640625" style="154" customWidth="1"/>
    <col min="234" max="234" width="14.81640625" style="154" customWidth="1"/>
    <col min="235" max="235" width="17" style="154" customWidth="1"/>
    <col min="236" max="236" width="17.81640625" style="154" customWidth="1"/>
    <col min="237" max="237" width="42.1796875" style="154" customWidth="1"/>
    <col min="238" max="238" width="14.81640625" style="154" customWidth="1"/>
    <col min="239" max="239" width="15" style="154" bestFit="1" customWidth="1"/>
    <col min="240" max="487" width="8.7265625" style="154"/>
    <col min="488" max="488" width="16" style="154" customWidth="1"/>
    <col min="489" max="489" width="79.81640625" style="154" customWidth="1"/>
    <col min="490" max="490" width="14.81640625" style="154" customWidth="1"/>
    <col min="491" max="491" width="17" style="154" customWidth="1"/>
    <col min="492" max="492" width="17.81640625" style="154" customWidth="1"/>
    <col min="493" max="493" width="42.1796875" style="154" customWidth="1"/>
    <col min="494" max="494" width="14.81640625" style="154" customWidth="1"/>
    <col min="495" max="495" width="15" style="154" bestFit="1" customWidth="1"/>
    <col min="496" max="743" width="8.7265625" style="154"/>
    <col min="744" max="744" width="16" style="154" customWidth="1"/>
    <col min="745" max="745" width="79.81640625" style="154" customWidth="1"/>
    <col min="746" max="746" width="14.81640625" style="154" customWidth="1"/>
    <col min="747" max="747" width="17" style="154" customWidth="1"/>
    <col min="748" max="748" width="17.81640625" style="154" customWidth="1"/>
    <col min="749" max="749" width="42.1796875" style="154" customWidth="1"/>
    <col min="750" max="750" width="14.81640625" style="154" customWidth="1"/>
    <col min="751" max="751" width="15" style="154" bestFit="1" customWidth="1"/>
    <col min="752" max="999" width="8.7265625" style="154"/>
    <col min="1000" max="1000" width="16" style="154" customWidth="1"/>
    <col min="1001" max="1001" width="79.81640625" style="154" customWidth="1"/>
    <col min="1002" max="1002" width="14.81640625" style="154" customWidth="1"/>
    <col min="1003" max="1003" width="17" style="154" customWidth="1"/>
    <col min="1004" max="1004" width="17.81640625" style="154" customWidth="1"/>
    <col min="1005" max="1005" width="42.1796875" style="154" customWidth="1"/>
    <col min="1006" max="1006" width="14.81640625" style="154" customWidth="1"/>
    <col min="1007" max="1007" width="15" style="154" bestFit="1" customWidth="1"/>
    <col min="1008" max="1255" width="8.7265625" style="154"/>
    <col min="1256" max="1256" width="16" style="154" customWidth="1"/>
    <col min="1257" max="1257" width="79.81640625" style="154" customWidth="1"/>
    <col min="1258" max="1258" width="14.81640625" style="154" customWidth="1"/>
    <col min="1259" max="1259" width="17" style="154" customWidth="1"/>
    <col min="1260" max="1260" width="17.81640625" style="154" customWidth="1"/>
    <col min="1261" max="1261" width="42.1796875" style="154" customWidth="1"/>
    <col min="1262" max="1262" width="14.81640625" style="154" customWidth="1"/>
    <col min="1263" max="1263" width="15" style="154" bestFit="1" customWidth="1"/>
    <col min="1264" max="1511" width="8.7265625" style="154"/>
    <col min="1512" max="1512" width="16" style="154" customWidth="1"/>
    <col min="1513" max="1513" width="79.81640625" style="154" customWidth="1"/>
    <col min="1514" max="1514" width="14.81640625" style="154" customWidth="1"/>
    <col min="1515" max="1515" width="17" style="154" customWidth="1"/>
    <col min="1516" max="1516" width="17.81640625" style="154" customWidth="1"/>
    <col min="1517" max="1517" width="42.1796875" style="154" customWidth="1"/>
    <col min="1518" max="1518" width="14.81640625" style="154" customWidth="1"/>
    <col min="1519" max="1519" width="15" style="154" bestFit="1" customWidth="1"/>
    <col min="1520" max="1767" width="8.7265625" style="154"/>
    <col min="1768" max="1768" width="16" style="154" customWidth="1"/>
    <col min="1769" max="1769" width="79.81640625" style="154" customWidth="1"/>
    <col min="1770" max="1770" width="14.81640625" style="154" customWidth="1"/>
    <col min="1771" max="1771" width="17" style="154" customWidth="1"/>
    <col min="1772" max="1772" width="17.81640625" style="154" customWidth="1"/>
    <col min="1773" max="1773" width="42.1796875" style="154" customWidth="1"/>
    <col min="1774" max="1774" width="14.81640625" style="154" customWidth="1"/>
    <col min="1775" max="1775" width="15" style="154" bestFit="1" customWidth="1"/>
    <col min="1776" max="2023" width="8.7265625" style="154"/>
    <col min="2024" max="2024" width="16" style="154" customWidth="1"/>
    <col min="2025" max="2025" width="79.81640625" style="154" customWidth="1"/>
    <col min="2026" max="2026" width="14.81640625" style="154" customWidth="1"/>
    <col min="2027" max="2027" width="17" style="154" customWidth="1"/>
    <col min="2028" max="2028" width="17.81640625" style="154" customWidth="1"/>
    <col min="2029" max="2029" width="42.1796875" style="154" customWidth="1"/>
    <col min="2030" max="2030" width="14.81640625" style="154" customWidth="1"/>
    <col min="2031" max="2031" width="15" style="154" bestFit="1" customWidth="1"/>
    <col min="2032" max="2279" width="8.7265625" style="154"/>
    <col min="2280" max="2280" width="16" style="154" customWidth="1"/>
    <col min="2281" max="2281" width="79.81640625" style="154" customWidth="1"/>
    <col min="2282" max="2282" width="14.81640625" style="154" customWidth="1"/>
    <col min="2283" max="2283" width="17" style="154" customWidth="1"/>
    <col min="2284" max="2284" width="17.81640625" style="154" customWidth="1"/>
    <col min="2285" max="2285" width="42.1796875" style="154" customWidth="1"/>
    <col min="2286" max="2286" width="14.81640625" style="154" customWidth="1"/>
    <col min="2287" max="2287" width="15" style="154" bestFit="1" customWidth="1"/>
    <col min="2288" max="2535" width="8.7265625" style="154"/>
    <col min="2536" max="2536" width="16" style="154" customWidth="1"/>
    <col min="2537" max="2537" width="79.81640625" style="154" customWidth="1"/>
    <col min="2538" max="2538" width="14.81640625" style="154" customWidth="1"/>
    <col min="2539" max="2539" width="17" style="154" customWidth="1"/>
    <col min="2540" max="2540" width="17.81640625" style="154" customWidth="1"/>
    <col min="2541" max="2541" width="42.1796875" style="154" customWidth="1"/>
    <col min="2542" max="2542" width="14.81640625" style="154" customWidth="1"/>
    <col min="2543" max="2543" width="15" style="154" bestFit="1" customWidth="1"/>
    <col min="2544" max="2791" width="8.7265625" style="154"/>
    <col min="2792" max="2792" width="16" style="154" customWidth="1"/>
    <col min="2793" max="2793" width="79.81640625" style="154" customWidth="1"/>
    <col min="2794" max="2794" width="14.81640625" style="154" customWidth="1"/>
    <col min="2795" max="2795" width="17" style="154" customWidth="1"/>
    <col min="2796" max="2796" width="17.81640625" style="154" customWidth="1"/>
    <col min="2797" max="2797" width="42.1796875" style="154" customWidth="1"/>
    <col min="2798" max="2798" width="14.81640625" style="154" customWidth="1"/>
    <col min="2799" max="2799" width="15" style="154" bestFit="1" customWidth="1"/>
    <col min="2800" max="3047" width="8.7265625" style="154"/>
    <col min="3048" max="3048" width="16" style="154" customWidth="1"/>
    <col min="3049" max="3049" width="79.81640625" style="154" customWidth="1"/>
    <col min="3050" max="3050" width="14.81640625" style="154" customWidth="1"/>
    <col min="3051" max="3051" width="17" style="154" customWidth="1"/>
    <col min="3052" max="3052" width="17.81640625" style="154" customWidth="1"/>
    <col min="3053" max="3053" width="42.1796875" style="154" customWidth="1"/>
    <col min="3054" max="3054" width="14.81640625" style="154" customWidth="1"/>
    <col min="3055" max="3055" width="15" style="154" bestFit="1" customWidth="1"/>
    <col min="3056" max="3303" width="8.7265625" style="154"/>
    <col min="3304" max="3304" width="16" style="154" customWidth="1"/>
    <col min="3305" max="3305" width="79.81640625" style="154" customWidth="1"/>
    <col min="3306" max="3306" width="14.81640625" style="154" customWidth="1"/>
    <col min="3307" max="3307" width="17" style="154" customWidth="1"/>
    <col min="3308" max="3308" width="17.81640625" style="154" customWidth="1"/>
    <col min="3309" max="3309" width="42.1796875" style="154" customWidth="1"/>
    <col min="3310" max="3310" width="14.81640625" style="154" customWidth="1"/>
    <col min="3311" max="3311" width="15" style="154" bestFit="1" customWidth="1"/>
    <col min="3312" max="3559" width="8.7265625" style="154"/>
    <col min="3560" max="3560" width="16" style="154" customWidth="1"/>
    <col min="3561" max="3561" width="79.81640625" style="154" customWidth="1"/>
    <col min="3562" max="3562" width="14.81640625" style="154" customWidth="1"/>
    <col min="3563" max="3563" width="17" style="154" customWidth="1"/>
    <col min="3564" max="3564" width="17.81640625" style="154" customWidth="1"/>
    <col min="3565" max="3565" width="42.1796875" style="154" customWidth="1"/>
    <col min="3566" max="3566" width="14.81640625" style="154" customWidth="1"/>
    <col min="3567" max="3567" width="15" style="154" bestFit="1" customWidth="1"/>
    <col min="3568" max="3815" width="8.7265625" style="154"/>
    <col min="3816" max="3816" width="16" style="154" customWidth="1"/>
    <col min="3817" max="3817" width="79.81640625" style="154" customWidth="1"/>
    <col min="3818" max="3818" width="14.81640625" style="154" customWidth="1"/>
    <col min="3819" max="3819" width="17" style="154" customWidth="1"/>
    <col min="3820" max="3820" width="17.81640625" style="154" customWidth="1"/>
    <col min="3821" max="3821" width="42.1796875" style="154" customWidth="1"/>
    <col min="3822" max="3822" width="14.81640625" style="154" customWidth="1"/>
    <col min="3823" max="3823" width="15" style="154" bestFit="1" customWidth="1"/>
    <col min="3824" max="4071" width="8.7265625" style="154"/>
    <col min="4072" max="4072" width="16" style="154" customWidth="1"/>
    <col min="4073" max="4073" width="79.81640625" style="154" customWidth="1"/>
    <col min="4074" max="4074" width="14.81640625" style="154" customWidth="1"/>
    <col min="4075" max="4075" width="17" style="154" customWidth="1"/>
    <col min="4076" max="4076" width="17.81640625" style="154" customWidth="1"/>
    <col min="4077" max="4077" width="42.1796875" style="154" customWidth="1"/>
    <col min="4078" max="4078" width="14.81640625" style="154" customWidth="1"/>
    <col min="4079" max="4079" width="15" style="154" bestFit="1" customWidth="1"/>
    <col min="4080" max="4327" width="8.7265625" style="154"/>
    <col min="4328" max="4328" width="16" style="154" customWidth="1"/>
    <col min="4329" max="4329" width="79.81640625" style="154" customWidth="1"/>
    <col min="4330" max="4330" width="14.81640625" style="154" customWidth="1"/>
    <col min="4331" max="4331" width="17" style="154" customWidth="1"/>
    <col min="4332" max="4332" width="17.81640625" style="154" customWidth="1"/>
    <col min="4333" max="4333" width="42.1796875" style="154" customWidth="1"/>
    <col min="4334" max="4334" width="14.81640625" style="154" customWidth="1"/>
    <col min="4335" max="4335" width="15" style="154" bestFit="1" customWidth="1"/>
    <col min="4336" max="4583" width="8.7265625" style="154"/>
    <col min="4584" max="4584" width="16" style="154" customWidth="1"/>
    <col min="4585" max="4585" width="79.81640625" style="154" customWidth="1"/>
    <col min="4586" max="4586" width="14.81640625" style="154" customWidth="1"/>
    <col min="4587" max="4587" width="17" style="154" customWidth="1"/>
    <col min="4588" max="4588" width="17.81640625" style="154" customWidth="1"/>
    <col min="4589" max="4589" width="42.1796875" style="154" customWidth="1"/>
    <col min="4590" max="4590" width="14.81640625" style="154" customWidth="1"/>
    <col min="4591" max="4591" width="15" style="154" bestFit="1" customWidth="1"/>
    <col min="4592" max="4839" width="8.7265625" style="154"/>
    <col min="4840" max="4840" width="16" style="154" customWidth="1"/>
    <col min="4841" max="4841" width="79.81640625" style="154" customWidth="1"/>
    <col min="4842" max="4842" width="14.81640625" style="154" customWidth="1"/>
    <col min="4843" max="4843" width="17" style="154" customWidth="1"/>
    <col min="4844" max="4844" width="17.81640625" style="154" customWidth="1"/>
    <col min="4845" max="4845" width="42.1796875" style="154" customWidth="1"/>
    <col min="4846" max="4846" width="14.81640625" style="154" customWidth="1"/>
    <col min="4847" max="4847" width="15" style="154" bestFit="1" customWidth="1"/>
    <col min="4848" max="5095" width="8.7265625" style="154"/>
    <col min="5096" max="5096" width="16" style="154" customWidth="1"/>
    <col min="5097" max="5097" width="79.81640625" style="154" customWidth="1"/>
    <col min="5098" max="5098" width="14.81640625" style="154" customWidth="1"/>
    <col min="5099" max="5099" width="17" style="154" customWidth="1"/>
    <col min="5100" max="5100" width="17.81640625" style="154" customWidth="1"/>
    <col min="5101" max="5101" width="42.1796875" style="154" customWidth="1"/>
    <col min="5102" max="5102" width="14.81640625" style="154" customWidth="1"/>
    <col min="5103" max="5103" width="15" style="154" bestFit="1" customWidth="1"/>
    <col min="5104" max="5351" width="8.7265625" style="154"/>
    <col min="5352" max="5352" width="16" style="154" customWidth="1"/>
    <col min="5353" max="5353" width="79.81640625" style="154" customWidth="1"/>
    <col min="5354" max="5354" width="14.81640625" style="154" customWidth="1"/>
    <col min="5355" max="5355" width="17" style="154" customWidth="1"/>
    <col min="5356" max="5356" width="17.81640625" style="154" customWidth="1"/>
    <col min="5357" max="5357" width="42.1796875" style="154" customWidth="1"/>
    <col min="5358" max="5358" width="14.81640625" style="154" customWidth="1"/>
    <col min="5359" max="5359" width="15" style="154" bestFit="1" customWidth="1"/>
    <col min="5360" max="5607" width="8.7265625" style="154"/>
    <col min="5608" max="5608" width="16" style="154" customWidth="1"/>
    <col min="5609" max="5609" width="79.81640625" style="154" customWidth="1"/>
    <col min="5610" max="5610" width="14.81640625" style="154" customWidth="1"/>
    <col min="5611" max="5611" width="17" style="154" customWidth="1"/>
    <col min="5612" max="5612" width="17.81640625" style="154" customWidth="1"/>
    <col min="5613" max="5613" width="42.1796875" style="154" customWidth="1"/>
    <col min="5614" max="5614" width="14.81640625" style="154" customWidth="1"/>
    <col min="5615" max="5615" width="15" style="154" bestFit="1" customWidth="1"/>
    <col min="5616" max="5863" width="8.7265625" style="154"/>
    <col min="5864" max="5864" width="16" style="154" customWidth="1"/>
    <col min="5865" max="5865" width="79.81640625" style="154" customWidth="1"/>
    <col min="5866" max="5866" width="14.81640625" style="154" customWidth="1"/>
    <col min="5867" max="5867" width="17" style="154" customWidth="1"/>
    <col min="5868" max="5868" width="17.81640625" style="154" customWidth="1"/>
    <col min="5869" max="5869" width="42.1796875" style="154" customWidth="1"/>
    <col min="5870" max="5870" width="14.81640625" style="154" customWidth="1"/>
    <col min="5871" max="5871" width="15" style="154" bestFit="1" customWidth="1"/>
    <col min="5872" max="6119" width="8.7265625" style="154"/>
    <col min="6120" max="6120" width="16" style="154" customWidth="1"/>
    <col min="6121" max="6121" width="79.81640625" style="154" customWidth="1"/>
    <col min="6122" max="6122" width="14.81640625" style="154" customWidth="1"/>
    <col min="6123" max="6123" width="17" style="154" customWidth="1"/>
    <col min="6124" max="6124" width="17.81640625" style="154" customWidth="1"/>
    <col min="6125" max="6125" width="42.1796875" style="154" customWidth="1"/>
    <col min="6126" max="6126" width="14.81640625" style="154" customWidth="1"/>
    <col min="6127" max="6127" width="15" style="154" bestFit="1" customWidth="1"/>
    <col min="6128" max="6375" width="8.7265625" style="154"/>
    <col min="6376" max="6376" width="16" style="154" customWidth="1"/>
    <col min="6377" max="6377" width="79.81640625" style="154" customWidth="1"/>
    <col min="6378" max="6378" width="14.81640625" style="154" customWidth="1"/>
    <col min="6379" max="6379" width="17" style="154" customWidth="1"/>
    <col min="6380" max="6380" width="17.81640625" style="154" customWidth="1"/>
    <col min="6381" max="6381" width="42.1796875" style="154" customWidth="1"/>
    <col min="6382" max="6382" width="14.81640625" style="154" customWidth="1"/>
    <col min="6383" max="6383" width="15" style="154" bestFit="1" customWidth="1"/>
    <col min="6384" max="6631" width="8.7265625" style="154"/>
    <col min="6632" max="6632" width="16" style="154" customWidth="1"/>
    <col min="6633" max="6633" width="79.81640625" style="154" customWidth="1"/>
    <col min="6634" max="6634" width="14.81640625" style="154" customWidth="1"/>
    <col min="6635" max="6635" width="17" style="154" customWidth="1"/>
    <col min="6636" max="6636" width="17.81640625" style="154" customWidth="1"/>
    <col min="6637" max="6637" width="42.1796875" style="154" customWidth="1"/>
    <col min="6638" max="6638" width="14.81640625" style="154" customWidth="1"/>
    <col min="6639" max="6639" width="15" style="154" bestFit="1" customWidth="1"/>
    <col min="6640" max="6887" width="8.7265625" style="154"/>
    <col min="6888" max="6888" width="16" style="154" customWidth="1"/>
    <col min="6889" max="6889" width="79.81640625" style="154" customWidth="1"/>
    <col min="6890" max="6890" width="14.81640625" style="154" customWidth="1"/>
    <col min="6891" max="6891" width="17" style="154" customWidth="1"/>
    <col min="6892" max="6892" width="17.81640625" style="154" customWidth="1"/>
    <col min="6893" max="6893" width="42.1796875" style="154" customWidth="1"/>
    <col min="6894" max="6894" width="14.81640625" style="154" customWidth="1"/>
    <col min="6895" max="6895" width="15" style="154" bestFit="1" customWidth="1"/>
    <col min="6896" max="7143" width="8.7265625" style="154"/>
    <col min="7144" max="7144" width="16" style="154" customWidth="1"/>
    <col min="7145" max="7145" width="79.81640625" style="154" customWidth="1"/>
    <col min="7146" max="7146" width="14.81640625" style="154" customWidth="1"/>
    <col min="7147" max="7147" width="17" style="154" customWidth="1"/>
    <col min="7148" max="7148" width="17.81640625" style="154" customWidth="1"/>
    <col min="7149" max="7149" width="42.1796875" style="154" customWidth="1"/>
    <col min="7150" max="7150" width="14.81640625" style="154" customWidth="1"/>
    <col min="7151" max="7151" width="15" style="154" bestFit="1" customWidth="1"/>
    <col min="7152" max="7399" width="8.7265625" style="154"/>
    <col min="7400" max="7400" width="16" style="154" customWidth="1"/>
    <col min="7401" max="7401" width="79.81640625" style="154" customWidth="1"/>
    <col min="7402" max="7402" width="14.81640625" style="154" customWidth="1"/>
    <col min="7403" max="7403" width="17" style="154" customWidth="1"/>
    <col min="7404" max="7404" width="17.81640625" style="154" customWidth="1"/>
    <col min="7405" max="7405" width="42.1796875" style="154" customWidth="1"/>
    <col min="7406" max="7406" width="14.81640625" style="154" customWidth="1"/>
    <col min="7407" max="7407" width="15" style="154" bestFit="1" customWidth="1"/>
    <col min="7408" max="7655" width="8.7265625" style="154"/>
    <col min="7656" max="7656" width="16" style="154" customWidth="1"/>
    <col min="7657" max="7657" width="79.81640625" style="154" customWidth="1"/>
    <col min="7658" max="7658" width="14.81640625" style="154" customWidth="1"/>
    <col min="7659" max="7659" width="17" style="154" customWidth="1"/>
    <col min="7660" max="7660" width="17.81640625" style="154" customWidth="1"/>
    <col min="7661" max="7661" width="42.1796875" style="154" customWidth="1"/>
    <col min="7662" max="7662" width="14.81640625" style="154" customWidth="1"/>
    <col min="7663" max="7663" width="15" style="154" bestFit="1" customWidth="1"/>
    <col min="7664" max="7911" width="8.7265625" style="154"/>
    <col min="7912" max="7912" width="16" style="154" customWidth="1"/>
    <col min="7913" max="7913" width="79.81640625" style="154" customWidth="1"/>
    <col min="7914" max="7914" width="14.81640625" style="154" customWidth="1"/>
    <col min="7915" max="7915" width="17" style="154" customWidth="1"/>
    <col min="7916" max="7916" width="17.81640625" style="154" customWidth="1"/>
    <col min="7917" max="7917" width="42.1796875" style="154" customWidth="1"/>
    <col min="7918" max="7918" width="14.81640625" style="154" customWidth="1"/>
    <col min="7919" max="7919" width="15" style="154" bestFit="1" customWidth="1"/>
    <col min="7920" max="8167" width="8.7265625" style="154"/>
    <col min="8168" max="8168" width="16" style="154" customWidth="1"/>
    <col min="8169" max="8169" width="79.81640625" style="154" customWidth="1"/>
    <col min="8170" max="8170" width="14.81640625" style="154" customWidth="1"/>
    <col min="8171" max="8171" width="17" style="154" customWidth="1"/>
    <col min="8172" max="8172" width="17.81640625" style="154" customWidth="1"/>
    <col min="8173" max="8173" width="42.1796875" style="154" customWidth="1"/>
    <col min="8174" max="8174" width="14.81640625" style="154" customWidth="1"/>
    <col min="8175" max="8175" width="15" style="154" bestFit="1" customWidth="1"/>
    <col min="8176" max="8423" width="8.7265625" style="154"/>
    <col min="8424" max="8424" width="16" style="154" customWidth="1"/>
    <col min="8425" max="8425" width="79.81640625" style="154" customWidth="1"/>
    <col min="8426" max="8426" width="14.81640625" style="154" customWidth="1"/>
    <col min="8427" max="8427" width="17" style="154" customWidth="1"/>
    <col min="8428" max="8428" width="17.81640625" style="154" customWidth="1"/>
    <col min="8429" max="8429" width="42.1796875" style="154" customWidth="1"/>
    <col min="8430" max="8430" width="14.81640625" style="154" customWidth="1"/>
    <col min="8431" max="8431" width="15" style="154" bestFit="1" customWidth="1"/>
    <col min="8432" max="8679" width="8.7265625" style="154"/>
    <col min="8680" max="8680" width="16" style="154" customWidth="1"/>
    <col min="8681" max="8681" width="79.81640625" style="154" customWidth="1"/>
    <col min="8682" max="8682" width="14.81640625" style="154" customWidth="1"/>
    <col min="8683" max="8683" width="17" style="154" customWidth="1"/>
    <col min="8684" max="8684" width="17.81640625" style="154" customWidth="1"/>
    <col min="8685" max="8685" width="42.1796875" style="154" customWidth="1"/>
    <col min="8686" max="8686" width="14.81640625" style="154" customWidth="1"/>
    <col min="8687" max="8687" width="15" style="154" bestFit="1" customWidth="1"/>
    <col min="8688" max="8935" width="8.7265625" style="154"/>
    <col min="8936" max="8936" width="16" style="154" customWidth="1"/>
    <col min="8937" max="8937" width="79.81640625" style="154" customWidth="1"/>
    <col min="8938" max="8938" width="14.81640625" style="154" customWidth="1"/>
    <col min="8939" max="8939" width="17" style="154" customWidth="1"/>
    <col min="8940" max="8940" width="17.81640625" style="154" customWidth="1"/>
    <col min="8941" max="8941" width="42.1796875" style="154" customWidth="1"/>
    <col min="8942" max="8942" width="14.81640625" style="154" customWidth="1"/>
    <col min="8943" max="8943" width="15" style="154" bestFit="1" customWidth="1"/>
    <col min="8944" max="9191" width="8.7265625" style="154"/>
    <col min="9192" max="9192" width="16" style="154" customWidth="1"/>
    <col min="9193" max="9193" width="79.81640625" style="154" customWidth="1"/>
    <col min="9194" max="9194" width="14.81640625" style="154" customWidth="1"/>
    <col min="9195" max="9195" width="17" style="154" customWidth="1"/>
    <col min="9196" max="9196" width="17.81640625" style="154" customWidth="1"/>
    <col min="9197" max="9197" width="42.1796875" style="154" customWidth="1"/>
    <col min="9198" max="9198" width="14.81640625" style="154" customWidth="1"/>
    <col min="9199" max="9199" width="15" style="154" bestFit="1" customWidth="1"/>
    <col min="9200" max="9447" width="8.7265625" style="154"/>
    <col min="9448" max="9448" width="16" style="154" customWidth="1"/>
    <col min="9449" max="9449" width="79.81640625" style="154" customWidth="1"/>
    <col min="9450" max="9450" width="14.81640625" style="154" customWidth="1"/>
    <col min="9451" max="9451" width="17" style="154" customWidth="1"/>
    <col min="9452" max="9452" width="17.81640625" style="154" customWidth="1"/>
    <col min="9453" max="9453" width="42.1796875" style="154" customWidth="1"/>
    <col min="9454" max="9454" width="14.81640625" style="154" customWidth="1"/>
    <col min="9455" max="9455" width="15" style="154" bestFit="1" customWidth="1"/>
    <col min="9456" max="9703" width="8.7265625" style="154"/>
    <col min="9704" max="9704" width="16" style="154" customWidth="1"/>
    <col min="9705" max="9705" width="79.81640625" style="154" customWidth="1"/>
    <col min="9706" max="9706" width="14.81640625" style="154" customWidth="1"/>
    <col min="9707" max="9707" width="17" style="154" customWidth="1"/>
    <col min="9708" max="9708" width="17.81640625" style="154" customWidth="1"/>
    <col min="9709" max="9709" width="42.1796875" style="154" customWidth="1"/>
    <col min="9710" max="9710" width="14.81640625" style="154" customWidth="1"/>
    <col min="9711" max="9711" width="15" style="154" bestFit="1" customWidth="1"/>
    <col min="9712" max="9959" width="8.7265625" style="154"/>
    <col min="9960" max="9960" width="16" style="154" customWidth="1"/>
    <col min="9961" max="9961" width="79.81640625" style="154" customWidth="1"/>
    <col min="9962" max="9962" width="14.81640625" style="154" customWidth="1"/>
    <col min="9963" max="9963" width="17" style="154" customWidth="1"/>
    <col min="9964" max="9964" width="17.81640625" style="154" customWidth="1"/>
    <col min="9965" max="9965" width="42.1796875" style="154" customWidth="1"/>
    <col min="9966" max="9966" width="14.81640625" style="154" customWidth="1"/>
    <col min="9967" max="9967" width="15" style="154" bestFit="1" customWidth="1"/>
    <col min="9968" max="10215" width="8.7265625" style="154"/>
    <col min="10216" max="10216" width="16" style="154" customWidth="1"/>
    <col min="10217" max="10217" width="79.81640625" style="154" customWidth="1"/>
    <col min="10218" max="10218" width="14.81640625" style="154" customWidth="1"/>
    <col min="10219" max="10219" width="17" style="154" customWidth="1"/>
    <col min="10220" max="10220" width="17.81640625" style="154" customWidth="1"/>
    <col min="10221" max="10221" width="42.1796875" style="154" customWidth="1"/>
    <col min="10222" max="10222" width="14.81640625" style="154" customWidth="1"/>
    <col min="10223" max="10223" width="15" style="154" bestFit="1" customWidth="1"/>
    <col min="10224" max="10471" width="8.7265625" style="154"/>
    <col min="10472" max="10472" width="16" style="154" customWidth="1"/>
    <col min="10473" max="10473" width="79.81640625" style="154" customWidth="1"/>
    <col min="10474" max="10474" width="14.81640625" style="154" customWidth="1"/>
    <col min="10475" max="10475" width="17" style="154" customWidth="1"/>
    <col min="10476" max="10476" width="17.81640625" style="154" customWidth="1"/>
    <col min="10477" max="10477" width="42.1796875" style="154" customWidth="1"/>
    <col min="10478" max="10478" width="14.81640625" style="154" customWidth="1"/>
    <col min="10479" max="10479" width="15" style="154" bestFit="1" customWidth="1"/>
    <col min="10480" max="10727" width="8.7265625" style="154"/>
    <col min="10728" max="10728" width="16" style="154" customWidth="1"/>
    <col min="10729" max="10729" width="79.81640625" style="154" customWidth="1"/>
    <col min="10730" max="10730" width="14.81640625" style="154" customWidth="1"/>
    <col min="10731" max="10731" width="17" style="154" customWidth="1"/>
    <col min="10732" max="10732" width="17.81640625" style="154" customWidth="1"/>
    <col min="10733" max="10733" width="42.1796875" style="154" customWidth="1"/>
    <col min="10734" max="10734" width="14.81640625" style="154" customWidth="1"/>
    <col min="10735" max="10735" width="15" style="154" bestFit="1" customWidth="1"/>
    <col min="10736" max="10983" width="8.7265625" style="154"/>
    <col min="10984" max="10984" width="16" style="154" customWidth="1"/>
    <col min="10985" max="10985" width="79.81640625" style="154" customWidth="1"/>
    <col min="10986" max="10986" width="14.81640625" style="154" customWidth="1"/>
    <col min="10987" max="10987" width="17" style="154" customWidth="1"/>
    <col min="10988" max="10988" width="17.81640625" style="154" customWidth="1"/>
    <col min="10989" max="10989" width="42.1796875" style="154" customWidth="1"/>
    <col min="10990" max="10990" width="14.81640625" style="154" customWidth="1"/>
    <col min="10991" max="10991" width="15" style="154" bestFit="1" customWidth="1"/>
    <col min="10992" max="11239" width="8.7265625" style="154"/>
    <col min="11240" max="11240" width="16" style="154" customWidth="1"/>
    <col min="11241" max="11241" width="79.81640625" style="154" customWidth="1"/>
    <col min="11242" max="11242" width="14.81640625" style="154" customWidth="1"/>
    <col min="11243" max="11243" width="17" style="154" customWidth="1"/>
    <col min="11244" max="11244" width="17.81640625" style="154" customWidth="1"/>
    <col min="11245" max="11245" width="42.1796875" style="154" customWidth="1"/>
    <col min="11246" max="11246" width="14.81640625" style="154" customWidth="1"/>
    <col min="11247" max="11247" width="15" style="154" bestFit="1" customWidth="1"/>
    <col min="11248" max="11495" width="8.7265625" style="154"/>
    <col min="11496" max="11496" width="16" style="154" customWidth="1"/>
    <col min="11497" max="11497" width="79.81640625" style="154" customWidth="1"/>
    <col min="11498" max="11498" width="14.81640625" style="154" customWidth="1"/>
    <col min="11499" max="11499" width="17" style="154" customWidth="1"/>
    <col min="11500" max="11500" width="17.81640625" style="154" customWidth="1"/>
    <col min="11501" max="11501" width="42.1796875" style="154" customWidth="1"/>
    <col min="11502" max="11502" width="14.81640625" style="154" customWidth="1"/>
    <col min="11503" max="11503" width="15" style="154" bestFit="1" customWidth="1"/>
    <col min="11504" max="11751" width="8.7265625" style="154"/>
    <col min="11752" max="11752" width="16" style="154" customWidth="1"/>
    <col min="11753" max="11753" width="79.81640625" style="154" customWidth="1"/>
    <col min="11754" max="11754" width="14.81640625" style="154" customWidth="1"/>
    <col min="11755" max="11755" width="17" style="154" customWidth="1"/>
    <col min="11756" max="11756" width="17.81640625" style="154" customWidth="1"/>
    <col min="11757" max="11757" width="42.1796875" style="154" customWidth="1"/>
    <col min="11758" max="11758" width="14.81640625" style="154" customWidth="1"/>
    <col min="11759" max="11759" width="15" style="154" bestFit="1" customWidth="1"/>
    <col min="11760" max="12007" width="8.7265625" style="154"/>
    <col min="12008" max="12008" width="16" style="154" customWidth="1"/>
    <col min="12009" max="12009" width="79.81640625" style="154" customWidth="1"/>
    <col min="12010" max="12010" width="14.81640625" style="154" customWidth="1"/>
    <col min="12011" max="12011" width="17" style="154" customWidth="1"/>
    <col min="12012" max="12012" width="17.81640625" style="154" customWidth="1"/>
    <col min="12013" max="12013" width="42.1796875" style="154" customWidth="1"/>
    <col min="12014" max="12014" width="14.81640625" style="154" customWidth="1"/>
    <col min="12015" max="12015" width="15" style="154" bestFit="1" customWidth="1"/>
    <col min="12016" max="12263" width="8.7265625" style="154"/>
    <col min="12264" max="12264" width="16" style="154" customWidth="1"/>
    <col min="12265" max="12265" width="79.81640625" style="154" customWidth="1"/>
    <col min="12266" max="12266" width="14.81640625" style="154" customWidth="1"/>
    <col min="12267" max="12267" width="17" style="154" customWidth="1"/>
    <col min="12268" max="12268" width="17.81640625" style="154" customWidth="1"/>
    <col min="12269" max="12269" width="42.1796875" style="154" customWidth="1"/>
    <col min="12270" max="12270" width="14.81640625" style="154" customWidth="1"/>
    <col min="12271" max="12271" width="15" style="154" bestFit="1" customWidth="1"/>
    <col min="12272" max="12519" width="8.7265625" style="154"/>
    <col min="12520" max="12520" width="16" style="154" customWidth="1"/>
    <col min="12521" max="12521" width="79.81640625" style="154" customWidth="1"/>
    <col min="12522" max="12522" width="14.81640625" style="154" customWidth="1"/>
    <col min="12523" max="12523" width="17" style="154" customWidth="1"/>
    <col min="12524" max="12524" width="17.81640625" style="154" customWidth="1"/>
    <col min="12525" max="12525" width="42.1796875" style="154" customWidth="1"/>
    <col min="12526" max="12526" width="14.81640625" style="154" customWidth="1"/>
    <col min="12527" max="12527" width="15" style="154" bestFit="1" customWidth="1"/>
    <col min="12528" max="12775" width="8.7265625" style="154"/>
    <col min="12776" max="12776" width="16" style="154" customWidth="1"/>
    <col min="12777" max="12777" width="79.81640625" style="154" customWidth="1"/>
    <col min="12778" max="12778" width="14.81640625" style="154" customWidth="1"/>
    <col min="12779" max="12779" width="17" style="154" customWidth="1"/>
    <col min="12780" max="12780" width="17.81640625" style="154" customWidth="1"/>
    <col min="12781" max="12781" width="42.1796875" style="154" customWidth="1"/>
    <col min="12782" max="12782" width="14.81640625" style="154" customWidth="1"/>
    <col min="12783" max="12783" width="15" style="154" bestFit="1" customWidth="1"/>
    <col min="12784" max="13031" width="8.7265625" style="154"/>
    <col min="13032" max="13032" width="16" style="154" customWidth="1"/>
    <col min="13033" max="13033" width="79.81640625" style="154" customWidth="1"/>
    <col min="13034" max="13034" width="14.81640625" style="154" customWidth="1"/>
    <col min="13035" max="13035" width="17" style="154" customWidth="1"/>
    <col min="13036" max="13036" width="17.81640625" style="154" customWidth="1"/>
    <col min="13037" max="13037" width="42.1796875" style="154" customWidth="1"/>
    <col min="13038" max="13038" width="14.81640625" style="154" customWidth="1"/>
    <col min="13039" max="13039" width="15" style="154" bestFit="1" customWidth="1"/>
    <col min="13040" max="13287" width="8.7265625" style="154"/>
    <col min="13288" max="13288" width="16" style="154" customWidth="1"/>
    <col min="13289" max="13289" width="79.81640625" style="154" customWidth="1"/>
    <col min="13290" max="13290" width="14.81640625" style="154" customWidth="1"/>
    <col min="13291" max="13291" width="17" style="154" customWidth="1"/>
    <col min="13292" max="13292" width="17.81640625" style="154" customWidth="1"/>
    <col min="13293" max="13293" width="42.1796875" style="154" customWidth="1"/>
    <col min="13294" max="13294" width="14.81640625" style="154" customWidth="1"/>
    <col min="13295" max="13295" width="15" style="154" bestFit="1" customWidth="1"/>
    <col min="13296" max="13543" width="8.7265625" style="154"/>
    <col min="13544" max="13544" width="16" style="154" customWidth="1"/>
    <col min="13545" max="13545" width="79.81640625" style="154" customWidth="1"/>
    <col min="13546" max="13546" width="14.81640625" style="154" customWidth="1"/>
    <col min="13547" max="13547" width="17" style="154" customWidth="1"/>
    <col min="13548" max="13548" width="17.81640625" style="154" customWidth="1"/>
    <col min="13549" max="13549" width="42.1796875" style="154" customWidth="1"/>
    <col min="13550" max="13550" width="14.81640625" style="154" customWidth="1"/>
    <col min="13551" max="13551" width="15" style="154" bestFit="1" customWidth="1"/>
    <col min="13552" max="13799" width="8.7265625" style="154"/>
    <col min="13800" max="13800" width="16" style="154" customWidth="1"/>
    <col min="13801" max="13801" width="79.81640625" style="154" customWidth="1"/>
    <col min="13802" max="13802" width="14.81640625" style="154" customWidth="1"/>
    <col min="13803" max="13803" width="17" style="154" customWidth="1"/>
    <col min="13804" max="13804" width="17.81640625" style="154" customWidth="1"/>
    <col min="13805" max="13805" width="42.1796875" style="154" customWidth="1"/>
    <col min="13806" max="13806" width="14.81640625" style="154" customWidth="1"/>
    <col min="13807" max="13807" width="15" style="154" bestFit="1" customWidth="1"/>
    <col min="13808" max="14055" width="8.7265625" style="154"/>
    <col min="14056" max="14056" width="16" style="154" customWidth="1"/>
    <col min="14057" max="14057" width="79.81640625" style="154" customWidth="1"/>
    <col min="14058" max="14058" width="14.81640625" style="154" customWidth="1"/>
    <col min="14059" max="14059" width="17" style="154" customWidth="1"/>
    <col min="14060" max="14060" width="17.81640625" style="154" customWidth="1"/>
    <col min="14061" max="14061" width="42.1796875" style="154" customWidth="1"/>
    <col min="14062" max="14062" width="14.81640625" style="154" customWidth="1"/>
    <col min="14063" max="14063" width="15" style="154" bestFit="1" customWidth="1"/>
    <col min="14064" max="14311" width="8.7265625" style="154"/>
    <col min="14312" max="14312" width="16" style="154" customWidth="1"/>
    <col min="14313" max="14313" width="79.81640625" style="154" customWidth="1"/>
    <col min="14314" max="14314" width="14.81640625" style="154" customWidth="1"/>
    <col min="14315" max="14315" width="17" style="154" customWidth="1"/>
    <col min="14316" max="14316" width="17.81640625" style="154" customWidth="1"/>
    <col min="14317" max="14317" width="42.1796875" style="154" customWidth="1"/>
    <col min="14318" max="14318" width="14.81640625" style="154" customWidth="1"/>
    <col min="14319" max="14319" width="15" style="154" bestFit="1" customWidth="1"/>
    <col min="14320" max="14567" width="8.7265625" style="154"/>
    <col min="14568" max="14568" width="16" style="154" customWidth="1"/>
    <col min="14569" max="14569" width="79.81640625" style="154" customWidth="1"/>
    <col min="14570" max="14570" width="14.81640625" style="154" customWidth="1"/>
    <col min="14571" max="14571" width="17" style="154" customWidth="1"/>
    <col min="14572" max="14572" width="17.81640625" style="154" customWidth="1"/>
    <col min="14573" max="14573" width="42.1796875" style="154" customWidth="1"/>
    <col min="14574" max="14574" width="14.81640625" style="154" customWidth="1"/>
    <col min="14575" max="14575" width="15" style="154" bestFit="1" customWidth="1"/>
    <col min="14576" max="14823" width="8.7265625" style="154"/>
    <col min="14824" max="14824" width="16" style="154" customWidth="1"/>
    <col min="14825" max="14825" width="79.81640625" style="154" customWidth="1"/>
    <col min="14826" max="14826" width="14.81640625" style="154" customWidth="1"/>
    <col min="14827" max="14827" width="17" style="154" customWidth="1"/>
    <col min="14828" max="14828" width="17.81640625" style="154" customWidth="1"/>
    <col min="14829" max="14829" width="42.1796875" style="154" customWidth="1"/>
    <col min="14830" max="14830" width="14.81640625" style="154" customWidth="1"/>
    <col min="14831" max="14831" width="15" style="154" bestFit="1" customWidth="1"/>
    <col min="14832" max="15079" width="8.7265625" style="154"/>
    <col min="15080" max="15080" width="16" style="154" customWidth="1"/>
    <col min="15081" max="15081" width="79.81640625" style="154" customWidth="1"/>
    <col min="15082" max="15082" width="14.81640625" style="154" customWidth="1"/>
    <col min="15083" max="15083" width="17" style="154" customWidth="1"/>
    <col min="15084" max="15084" width="17.81640625" style="154" customWidth="1"/>
    <col min="15085" max="15085" width="42.1796875" style="154" customWidth="1"/>
    <col min="15086" max="15086" width="14.81640625" style="154" customWidth="1"/>
    <col min="15087" max="15087" width="15" style="154" bestFit="1" customWidth="1"/>
    <col min="15088" max="15335" width="8.7265625" style="154"/>
    <col min="15336" max="15336" width="16" style="154" customWidth="1"/>
    <col min="15337" max="15337" width="79.81640625" style="154" customWidth="1"/>
    <col min="15338" max="15338" width="14.81640625" style="154" customWidth="1"/>
    <col min="15339" max="15339" width="17" style="154" customWidth="1"/>
    <col min="15340" max="15340" width="17.81640625" style="154" customWidth="1"/>
    <col min="15341" max="15341" width="42.1796875" style="154" customWidth="1"/>
    <col min="15342" max="15342" width="14.81640625" style="154" customWidth="1"/>
    <col min="15343" max="15343" width="15" style="154" bestFit="1" customWidth="1"/>
    <col min="15344" max="15591" width="8.7265625" style="154"/>
    <col min="15592" max="15592" width="16" style="154" customWidth="1"/>
    <col min="15593" max="15593" width="79.81640625" style="154" customWidth="1"/>
    <col min="15594" max="15594" width="14.81640625" style="154" customWidth="1"/>
    <col min="15595" max="15595" width="17" style="154" customWidth="1"/>
    <col min="15596" max="15596" width="17.81640625" style="154" customWidth="1"/>
    <col min="15597" max="15597" width="42.1796875" style="154" customWidth="1"/>
    <col min="15598" max="15598" width="14.81640625" style="154" customWidth="1"/>
    <col min="15599" max="15599" width="15" style="154" bestFit="1" customWidth="1"/>
    <col min="15600" max="15847" width="8.7265625" style="154"/>
    <col min="15848" max="15848" width="16" style="154" customWidth="1"/>
    <col min="15849" max="15849" width="79.81640625" style="154" customWidth="1"/>
    <col min="15850" max="15850" width="14.81640625" style="154" customWidth="1"/>
    <col min="15851" max="15851" width="17" style="154" customWidth="1"/>
    <col min="15852" max="15852" width="17.81640625" style="154" customWidth="1"/>
    <col min="15853" max="15853" width="42.1796875" style="154" customWidth="1"/>
    <col min="15854" max="15854" width="14.81640625" style="154" customWidth="1"/>
    <col min="15855" max="15855" width="15" style="154" bestFit="1" customWidth="1"/>
    <col min="15856" max="16103" width="8.7265625" style="154"/>
    <col min="16104" max="16104" width="16" style="154" customWidth="1"/>
    <col min="16105" max="16105" width="79.81640625" style="154" customWidth="1"/>
    <col min="16106" max="16106" width="14.81640625" style="154" customWidth="1"/>
    <col min="16107" max="16107" width="17" style="154" customWidth="1"/>
    <col min="16108" max="16108" width="17.81640625" style="154" customWidth="1"/>
    <col min="16109" max="16109" width="42.1796875" style="154" customWidth="1"/>
    <col min="16110" max="16110" width="14.81640625" style="154" customWidth="1"/>
    <col min="16111" max="16111" width="15" style="154" bestFit="1" customWidth="1"/>
    <col min="16112" max="16384" width="8.7265625" style="154"/>
  </cols>
  <sheetData>
    <row r="1" spans="1:7" x14ac:dyDescent="0.35">
      <c r="G1" s="154" t="s">
        <v>243</v>
      </c>
    </row>
    <row r="2" spans="1:7" x14ac:dyDescent="0.35">
      <c r="G2" s="154" t="s">
        <v>244</v>
      </c>
    </row>
    <row r="3" spans="1:7" x14ac:dyDescent="0.35">
      <c r="G3" s="154" t="s">
        <v>2</v>
      </c>
    </row>
    <row r="6" spans="1:7" x14ac:dyDescent="0.35">
      <c r="A6" s="376" t="s">
        <v>3</v>
      </c>
      <c r="B6" s="376"/>
      <c r="C6" s="376"/>
      <c r="D6" s="376"/>
      <c r="E6" s="376"/>
      <c r="F6" s="376"/>
      <c r="G6" s="376"/>
    </row>
    <row r="7" spans="1:7" x14ac:dyDescent="0.35">
      <c r="A7" s="376" t="s">
        <v>4</v>
      </c>
      <c r="B7" s="376"/>
      <c r="C7" s="376"/>
      <c r="D7" s="376"/>
      <c r="E7" s="376"/>
      <c r="F7" s="376"/>
      <c r="G7" s="376"/>
    </row>
    <row r="8" spans="1:7" x14ac:dyDescent="0.35">
      <c r="A8" s="376" t="s">
        <v>5</v>
      </c>
      <c r="B8" s="376"/>
      <c r="C8" s="376"/>
      <c r="D8" s="376"/>
      <c r="E8" s="376"/>
      <c r="F8" s="376"/>
      <c r="G8" s="376"/>
    </row>
    <row r="9" spans="1:7" x14ac:dyDescent="0.35">
      <c r="A9" s="376" t="s">
        <v>6</v>
      </c>
      <c r="B9" s="376"/>
      <c r="C9" s="376"/>
      <c r="D9" s="376"/>
      <c r="E9" s="376"/>
      <c r="F9" s="376"/>
      <c r="G9" s="376"/>
    </row>
    <row r="11" spans="1:7" ht="31.5" customHeight="1" x14ac:dyDescent="0.35">
      <c r="A11" s="201" t="s">
        <v>371</v>
      </c>
      <c r="B11" s="157"/>
      <c r="D11" s="157"/>
      <c r="E11" s="157"/>
      <c r="F11" s="157"/>
      <c r="G11" s="214"/>
    </row>
    <row r="12" spans="1:7" x14ac:dyDescent="0.35">
      <c r="A12" s="215" t="s">
        <v>191</v>
      </c>
      <c r="B12" s="160" t="s">
        <v>192</v>
      </c>
      <c r="D12" s="162"/>
      <c r="E12" s="162"/>
      <c r="F12" s="162"/>
      <c r="G12" s="162"/>
    </row>
    <row r="13" spans="1:7" x14ac:dyDescent="0.35">
      <c r="A13" s="215" t="s">
        <v>193</v>
      </c>
      <c r="B13" s="160" t="s">
        <v>372</v>
      </c>
      <c r="D13" s="162"/>
      <c r="E13" s="162"/>
      <c r="F13" s="162"/>
      <c r="G13" s="162"/>
    </row>
    <row r="14" spans="1:7" x14ac:dyDescent="0.35">
      <c r="A14" s="201" t="s">
        <v>373</v>
      </c>
      <c r="B14" s="216"/>
      <c r="D14" s="166"/>
      <c r="E14" s="166"/>
      <c r="F14" s="166"/>
      <c r="G14" s="214"/>
    </row>
    <row r="16" spans="1:7" x14ac:dyDescent="0.35">
      <c r="A16" s="383" t="s">
        <v>11</v>
      </c>
      <c r="B16" s="387" t="s">
        <v>12</v>
      </c>
      <c r="C16" s="208" t="s">
        <v>197</v>
      </c>
      <c r="D16" s="381" t="s">
        <v>294</v>
      </c>
      <c r="E16" s="382"/>
      <c r="F16" s="389"/>
      <c r="G16" s="208" t="s">
        <v>14</v>
      </c>
    </row>
    <row r="17" spans="1:7" ht="46.5" x14ac:dyDescent="0.35">
      <c r="A17" s="386"/>
      <c r="B17" s="388"/>
      <c r="C17" s="169"/>
      <c r="D17" s="169" t="s">
        <v>15</v>
      </c>
      <c r="E17" s="169" t="s">
        <v>16</v>
      </c>
      <c r="F17" s="208" t="s">
        <v>486</v>
      </c>
      <c r="G17" s="208"/>
    </row>
    <row r="18" spans="1:7" x14ac:dyDescent="0.35">
      <c r="A18" s="206" t="s">
        <v>17</v>
      </c>
      <c r="B18" s="177" t="s">
        <v>18</v>
      </c>
      <c r="C18" s="169" t="s">
        <v>19</v>
      </c>
      <c r="D18" s="169" t="s">
        <v>19</v>
      </c>
      <c r="E18" s="169" t="s">
        <v>19</v>
      </c>
      <c r="F18" s="169" t="s">
        <v>19</v>
      </c>
      <c r="G18" s="208" t="s">
        <v>19</v>
      </c>
    </row>
    <row r="19" spans="1:7" x14ac:dyDescent="0.35">
      <c r="A19" s="206" t="s">
        <v>20</v>
      </c>
      <c r="B19" s="177" t="s">
        <v>21</v>
      </c>
      <c r="C19" s="169" t="s">
        <v>22</v>
      </c>
      <c r="D19" s="181">
        <v>2269400.7069827006</v>
      </c>
      <c r="E19" s="181">
        <v>2168746.0330478009</v>
      </c>
      <c r="F19" s="181">
        <v>823290.57409750274</v>
      </c>
      <c r="G19" s="218"/>
    </row>
    <row r="20" spans="1:7" x14ac:dyDescent="0.35">
      <c r="A20" s="206" t="s">
        <v>23</v>
      </c>
      <c r="B20" s="177" t="s">
        <v>24</v>
      </c>
      <c r="C20" s="169" t="s">
        <v>22</v>
      </c>
      <c r="D20" s="181">
        <v>778969.57700000005</v>
      </c>
      <c r="E20" s="181">
        <v>1212949.5044895899</v>
      </c>
      <c r="F20" s="181">
        <v>742328.40496378345</v>
      </c>
      <c r="G20" s="218"/>
    </row>
    <row r="21" spans="1:7" x14ac:dyDescent="0.35">
      <c r="A21" s="206" t="s">
        <v>25</v>
      </c>
      <c r="B21" s="177" t="s">
        <v>26</v>
      </c>
      <c r="C21" s="169" t="s">
        <v>22</v>
      </c>
      <c r="D21" s="181">
        <v>191743.55</v>
      </c>
      <c r="E21" s="181">
        <v>226548.29546999998</v>
      </c>
      <c r="F21" s="181">
        <v>109794.1752818689</v>
      </c>
      <c r="G21" s="218"/>
    </row>
    <row r="22" spans="1:7" ht="31" x14ac:dyDescent="0.35">
      <c r="A22" s="206" t="s">
        <v>27</v>
      </c>
      <c r="B22" s="177" t="s">
        <v>28</v>
      </c>
      <c r="C22" s="169" t="s">
        <v>22</v>
      </c>
      <c r="D22" s="181">
        <v>143678.60999999999</v>
      </c>
      <c r="E22" s="181">
        <v>90130.476380000007</v>
      </c>
      <c r="F22" s="181">
        <v>3134.701073752396</v>
      </c>
      <c r="G22" s="390" t="s">
        <v>374</v>
      </c>
    </row>
    <row r="23" spans="1:7" x14ac:dyDescent="0.35">
      <c r="A23" s="206" t="s">
        <v>29</v>
      </c>
      <c r="B23" s="177" t="s">
        <v>30</v>
      </c>
      <c r="C23" s="169" t="s">
        <v>22</v>
      </c>
      <c r="D23" s="181" t="s">
        <v>375</v>
      </c>
      <c r="E23" s="181">
        <v>73505.399999999994</v>
      </c>
      <c r="F23" s="181">
        <v>76378</v>
      </c>
      <c r="G23" s="391"/>
    </row>
    <row r="24" spans="1:7" ht="46.5" x14ac:dyDescent="0.35">
      <c r="A24" s="206" t="s">
        <v>33</v>
      </c>
      <c r="B24" s="219" t="s">
        <v>34</v>
      </c>
      <c r="C24" s="169" t="s">
        <v>22</v>
      </c>
      <c r="D24" s="181">
        <v>48064.94</v>
      </c>
      <c r="E24" s="181">
        <v>62912.419089999996</v>
      </c>
      <c r="F24" s="181">
        <v>30281.474208116499</v>
      </c>
      <c r="G24" s="218" t="s">
        <v>376</v>
      </c>
    </row>
    <row r="25" spans="1:7" ht="46.5" x14ac:dyDescent="0.35">
      <c r="A25" s="206" t="s">
        <v>36</v>
      </c>
      <c r="B25" s="177" t="s">
        <v>37</v>
      </c>
      <c r="C25" s="169" t="s">
        <v>22</v>
      </c>
      <c r="D25" s="181" t="s">
        <v>375</v>
      </c>
      <c r="E25" s="181">
        <v>21671.27305</v>
      </c>
      <c r="F25" s="181">
        <v>9032</v>
      </c>
      <c r="G25" s="218" t="s">
        <v>377</v>
      </c>
    </row>
    <row r="26" spans="1:7" x14ac:dyDescent="0.35">
      <c r="A26" s="206" t="s">
        <v>38</v>
      </c>
      <c r="B26" s="177" t="s">
        <v>39</v>
      </c>
      <c r="C26" s="169" t="s">
        <v>22</v>
      </c>
      <c r="D26" s="181">
        <v>517299.21</v>
      </c>
      <c r="E26" s="181">
        <v>588939.63556999993</v>
      </c>
      <c r="F26" s="181">
        <v>291573.64399313589</v>
      </c>
      <c r="G26" s="218"/>
    </row>
    <row r="27" spans="1:7" ht="46.5" x14ac:dyDescent="0.35">
      <c r="A27" s="206" t="s">
        <v>41</v>
      </c>
      <c r="B27" s="177" t="s">
        <v>37</v>
      </c>
      <c r="C27" s="169" t="s">
        <v>22</v>
      </c>
      <c r="D27" s="181" t="s">
        <v>375</v>
      </c>
      <c r="E27" s="181">
        <v>63248.53</v>
      </c>
      <c r="F27" s="181">
        <v>63248.685169999997</v>
      </c>
      <c r="G27" s="218" t="s">
        <v>377</v>
      </c>
    </row>
    <row r="28" spans="1:7" x14ac:dyDescent="0.35">
      <c r="A28" s="206" t="s">
        <v>42</v>
      </c>
      <c r="B28" s="177" t="s">
        <v>43</v>
      </c>
      <c r="C28" s="169" t="s">
        <v>22</v>
      </c>
      <c r="D28" s="181">
        <v>57573.357000000004</v>
      </c>
      <c r="E28" s="181">
        <v>112277.52049959001</v>
      </c>
      <c r="F28" s="181">
        <v>55776.532738778726</v>
      </c>
      <c r="G28" s="218"/>
    </row>
    <row r="29" spans="1:7" ht="31" x14ac:dyDescent="0.35">
      <c r="A29" s="206" t="s">
        <v>295</v>
      </c>
      <c r="B29" s="177" t="s">
        <v>45</v>
      </c>
      <c r="C29" s="169" t="s">
        <v>22</v>
      </c>
      <c r="D29" s="181">
        <v>0</v>
      </c>
      <c r="E29" s="181">
        <v>0</v>
      </c>
      <c r="F29" s="181">
        <v>0</v>
      </c>
      <c r="G29" s="218"/>
    </row>
    <row r="30" spans="1:7" x14ac:dyDescent="0.35">
      <c r="A30" s="206" t="s">
        <v>46</v>
      </c>
      <c r="B30" s="177" t="s">
        <v>47</v>
      </c>
      <c r="C30" s="169" t="s">
        <v>22</v>
      </c>
      <c r="D30" s="181">
        <v>0</v>
      </c>
      <c r="E30" s="181">
        <v>0</v>
      </c>
      <c r="F30" s="181">
        <v>0</v>
      </c>
      <c r="G30" s="218"/>
    </row>
    <row r="31" spans="1:7" x14ac:dyDescent="0.35">
      <c r="A31" s="206" t="s">
        <v>296</v>
      </c>
      <c r="B31" s="177" t="s">
        <v>49</v>
      </c>
      <c r="C31" s="169" t="s">
        <v>22</v>
      </c>
      <c r="D31" s="181">
        <v>57573.357000000004</v>
      </c>
      <c r="E31" s="181">
        <v>112277.52049959001</v>
      </c>
      <c r="F31" s="181">
        <v>55776.532738778726</v>
      </c>
      <c r="G31" s="218"/>
    </row>
    <row r="32" spans="1:7" ht="46.5" x14ac:dyDescent="0.35">
      <c r="A32" s="206" t="s">
        <v>297</v>
      </c>
      <c r="B32" s="177" t="s">
        <v>298</v>
      </c>
      <c r="C32" s="169" t="s">
        <v>22</v>
      </c>
      <c r="D32" s="181">
        <v>0</v>
      </c>
      <c r="E32" s="181">
        <v>3209.5642800000001</v>
      </c>
      <c r="F32" s="181">
        <v>1534.4547299999999</v>
      </c>
      <c r="G32" s="218" t="s">
        <v>377</v>
      </c>
    </row>
    <row r="33" spans="1:8" x14ac:dyDescent="0.35">
      <c r="A33" s="206" t="s">
        <v>299</v>
      </c>
      <c r="B33" s="178" t="s">
        <v>300</v>
      </c>
      <c r="C33" s="169" t="s">
        <v>22</v>
      </c>
      <c r="D33" s="181">
        <v>20852.469999999998</v>
      </c>
      <c r="E33" s="181">
        <v>58415.263949590008</v>
      </c>
      <c r="F33" s="181">
        <v>29545.030498129941</v>
      </c>
      <c r="G33" s="218"/>
    </row>
    <row r="34" spans="1:8" x14ac:dyDescent="0.35">
      <c r="A34" s="206" t="s">
        <v>301</v>
      </c>
      <c r="B34" s="179" t="s">
        <v>200</v>
      </c>
      <c r="C34" s="169" t="s">
        <v>22</v>
      </c>
      <c r="D34" s="181">
        <v>4654.13</v>
      </c>
      <c r="E34" s="181">
        <v>9420.1064699999988</v>
      </c>
      <c r="F34" s="181">
        <v>5532.0538465546997</v>
      </c>
      <c r="G34" s="218" t="s">
        <v>487</v>
      </c>
    </row>
    <row r="35" spans="1:8" ht="31" x14ac:dyDescent="0.35">
      <c r="A35" s="206" t="s">
        <v>302</v>
      </c>
      <c r="B35" s="179" t="s">
        <v>378</v>
      </c>
      <c r="C35" s="169" t="s">
        <v>22</v>
      </c>
      <c r="D35" s="181">
        <v>7262.58</v>
      </c>
      <c r="E35" s="181">
        <v>6758.1222200000002</v>
      </c>
      <c r="F35" s="181">
        <v>6541.9276324342381</v>
      </c>
      <c r="G35" s="218"/>
    </row>
    <row r="36" spans="1:8" x14ac:dyDescent="0.35">
      <c r="A36" s="206" t="s">
        <v>304</v>
      </c>
      <c r="B36" s="179" t="s">
        <v>305</v>
      </c>
      <c r="C36" s="169" t="s">
        <v>22</v>
      </c>
      <c r="D36" s="181">
        <v>30.98</v>
      </c>
      <c r="E36" s="181">
        <v>1179.6809899999998</v>
      </c>
      <c r="F36" s="181">
        <v>553.23401398957685</v>
      </c>
      <c r="G36" s="218"/>
    </row>
    <row r="37" spans="1:8" x14ac:dyDescent="0.35">
      <c r="A37" s="206" t="s">
        <v>306</v>
      </c>
      <c r="B37" s="179" t="s">
        <v>307</v>
      </c>
      <c r="C37" s="169" t="s">
        <v>22</v>
      </c>
      <c r="D37" s="181">
        <v>232.66</v>
      </c>
      <c r="E37" s="181">
        <v>1657.83699</v>
      </c>
      <c r="F37" s="181">
        <v>796.73068592497532</v>
      </c>
      <c r="G37" s="218"/>
    </row>
    <row r="38" spans="1:8" x14ac:dyDescent="0.35">
      <c r="A38" s="206" t="s">
        <v>308</v>
      </c>
      <c r="B38" s="179" t="s">
        <v>309</v>
      </c>
      <c r="C38" s="169" t="s">
        <v>22</v>
      </c>
      <c r="D38" s="181">
        <v>186.74</v>
      </c>
      <c r="E38" s="181">
        <v>1791.8192000000001</v>
      </c>
      <c r="F38" s="181">
        <v>865.0064363759584</v>
      </c>
      <c r="G38" s="218"/>
    </row>
    <row r="39" spans="1:8" ht="46.5" x14ac:dyDescent="0.35">
      <c r="A39" s="206" t="s">
        <v>310</v>
      </c>
      <c r="B39" s="180" t="s">
        <v>311</v>
      </c>
      <c r="C39" s="169" t="s">
        <v>22</v>
      </c>
      <c r="D39" s="181">
        <v>8485.3799999999992</v>
      </c>
      <c r="E39" s="181">
        <v>37607.698079590002</v>
      </c>
      <c r="F39" s="181">
        <v>15256.077882850492</v>
      </c>
      <c r="G39" s="218" t="s">
        <v>494</v>
      </c>
    </row>
    <row r="40" spans="1:8" ht="31" x14ac:dyDescent="0.35">
      <c r="A40" s="206" t="s">
        <v>56</v>
      </c>
      <c r="B40" s="178" t="s">
        <v>205</v>
      </c>
      <c r="C40" s="169" t="s">
        <v>22</v>
      </c>
      <c r="D40" s="181">
        <v>9384.223</v>
      </c>
      <c r="E40" s="181">
        <v>16474.030490000001</v>
      </c>
      <c r="F40" s="181">
        <v>8031.9433007283887</v>
      </c>
      <c r="G40" s="218" t="s">
        <v>379</v>
      </c>
    </row>
    <row r="41" spans="1:8" ht="108.5" x14ac:dyDescent="0.35">
      <c r="A41" s="206" t="s">
        <v>59</v>
      </c>
      <c r="B41" s="178" t="s">
        <v>206</v>
      </c>
      <c r="C41" s="169" t="s">
        <v>22</v>
      </c>
      <c r="D41" s="181">
        <v>3403.33</v>
      </c>
      <c r="E41" s="181">
        <v>5850.3874300000007</v>
      </c>
      <c r="F41" s="181">
        <v>2834.4073809580486</v>
      </c>
      <c r="G41" s="218" t="s">
        <v>380</v>
      </c>
    </row>
    <row r="42" spans="1:8" ht="108.5" x14ac:dyDescent="0.35">
      <c r="A42" s="206" t="s">
        <v>62</v>
      </c>
      <c r="B42" s="178" t="s">
        <v>209</v>
      </c>
      <c r="C42" s="169" t="s">
        <v>22</v>
      </c>
      <c r="D42" s="181">
        <v>1887.8219999999999</v>
      </c>
      <c r="E42" s="181">
        <v>7645.320670000001</v>
      </c>
      <c r="F42" s="181">
        <v>2747.8503893681104</v>
      </c>
      <c r="G42" s="218" t="s">
        <v>381</v>
      </c>
    </row>
    <row r="43" spans="1:8" ht="31" x14ac:dyDescent="0.35">
      <c r="A43" s="206" t="s">
        <v>65</v>
      </c>
      <c r="B43" s="178" t="s">
        <v>312</v>
      </c>
      <c r="C43" s="169" t="s">
        <v>22</v>
      </c>
      <c r="D43" s="181">
        <v>2318.73</v>
      </c>
      <c r="E43" s="181">
        <v>4031.9919100000002</v>
      </c>
      <c r="F43" s="181">
        <v>1954.5523474773727</v>
      </c>
      <c r="G43" s="218" t="s">
        <v>382</v>
      </c>
    </row>
    <row r="44" spans="1:8" x14ac:dyDescent="0.35">
      <c r="A44" s="206" t="s">
        <v>68</v>
      </c>
      <c r="B44" s="178" t="s">
        <v>216</v>
      </c>
      <c r="C44" s="169" t="s">
        <v>22</v>
      </c>
      <c r="D44" s="181">
        <v>0</v>
      </c>
      <c r="E44" s="181">
        <v>11067.52389</v>
      </c>
      <c r="F44" s="181">
        <v>6457.3710998837305</v>
      </c>
      <c r="G44" s="218"/>
    </row>
    <row r="45" spans="1:8" ht="62" x14ac:dyDescent="0.35">
      <c r="A45" s="206" t="s">
        <v>208</v>
      </c>
      <c r="B45" s="178" t="s">
        <v>76</v>
      </c>
      <c r="C45" s="169" t="s">
        <v>22</v>
      </c>
      <c r="D45" s="181">
        <v>19726.781999999999</v>
      </c>
      <c r="E45" s="181">
        <v>5583.4378799999995</v>
      </c>
      <c r="F45" s="181">
        <v>2670.9229922331288</v>
      </c>
      <c r="G45" s="218" t="s">
        <v>383</v>
      </c>
    </row>
    <row r="46" spans="1:8" ht="31" x14ac:dyDescent="0.35">
      <c r="A46" s="206" t="s">
        <v>71</v>
      </c>
      <c r="B46" s="177" t="s">
        <v>72</v>
      </c>
      <c r="C46" s="169" t="s">
        <v>22</v>
      </c>
      <c r="D46" s="181">
        <v>10485.06</v>
      </c>
      <c r="E46" s="181">
        <v>283819.05294999998</v>
      </c>
      <c r="F46" s="181">
        <v>283819.05294999998</v>
      </c>
      <c r="G46" s="220" t="s">
        <v>485</v>
      </c>
    </row>
    <row r="47" spans="1:8" ht="62" x14ac:dyDescent="0.35">
      <c r="A47" s="206" t="s">
        <v>73</v>
      </c>
      <c r="B47" s="177" t="s">
        <v>74</v>
      </c>
      <c r="C47" s="169" t="s">
        <v>22</v>
      </c>
      <c r="D47" s="181">
        <v>1868.4</v>
      </c>
      <c r="E47" s="181">
        <v>1365</v>
      </c>
      <c r="F47" s="181">
        <v>1365</v>
      </c>
      <c r="G47" s="220" t="s">
        <v>491</v>
      </c>
      <c r="H47" s="221"/>
    </row>
    <row r="48" spans="1:8" x14ac:dyDescent="0.35">
      <c r="A48" s="206" t="s">
        <v>78</v>
      </c>
      <c r="B48" s="177" t="s">
        <v>79</v>
      </c>
      <c r="C48" s="169" t="s">
        <v>22</v>
      </c>
      <c r="D48" s="181">
        <v>1376952.1599827001</v>
      </c>
      <c r="E48" s="181">
        <v>1589337.676510917</v>
      </c>
      <c r="F48" s="181">
        <v>1047785.7625603863</v>
      </c>
      <c r="G48" s="218"/>
    </row>
    <row r="49" spans="1:7" x14ac:dyDescent="0.35">
      <c r="A49" s="206" t="s">
        <v>80</v>
      </c>
      <c r="B49" s="177" t="s">
        <v>182</v>
      </c>
      <c r="C49" s="169" t="s">
        <v>22</v>
      </c>
      <c r="D49" s="181">
        <v>542571.40998270002</v>
      </c>
      <c r="E49" s="181">
        <v>504821.01722424972</v>
      </c>
      <c r="F49" s="181">
        <v>244125.07847000004</v>
      </c>
      <c r="G49" s="218"/>
    </row>
    <row r="50" spans="1:7" ht="31" x14ac:dyDescent="0.35">
      <c r="A50" s="206" t="s">
        <v>83</v>
      </c>
      <c r="B50" s="177" t="s">
        <v>84</v>
      </c>
      <c r="C50" s="169" t="s">
        <v>22</v>
      </c>
      <c r="D50" s="181">
        <v>0</v>
      </c>
      <c r="E50" s="181">
        <v>529.08395999999993</v>
      </c>
      <c r="F50" s="181">
        <v>260.91708999999997</v>
      </c>
      <c r="G50" s="218"/>
    </row>
    <row r="51" spans="1:7" ht="31" x14ac:dyDescent="0.35">
      <c r="A51" s="206" t="s">
        <v>85</v>
      </c>
      <c r="B51" s="177" t="s">
        <v>86</v>
      </c>
      <c r="C51" s="169" t="s">
        <v>22</v>
      </c>
      <c r="D51" s="181">
        <v>10435.23</v>
      </c>
      <c r="E51" s="181">
        <v>12130.632460000001</v>
      </c>
      <c r="F51" s="181">
        <v>6471.770737261354</v>
      </c>
      <c r="G51" s="218" t="s">
        <v>488</v>
      </c>
    </row>
    <row r="52" spans="1:7" x14ac:dyDescent="0.35">
      <c r="A52" s="206" t="s">
        <v>88</v>
      </c>
      <c r="B52" s="177" t="s">
        <v>89</v>
      </c>
      <c r="C52" s="169" t="s">
        <v>22</v>
      </c>
      <c r="D52" s="181">
        <v>153299.97</v>
      </c>
      <c r="E52" s="181">
        <v>171180.04147999996</v>
      </c>
      <c r="F52" s="181">
        <v>84854.706341069759</v>
      </c>
      <c r="G52" s="218"/>
    </row>
    <row r="53" spans="1:7" ht="46.5" x14ac:dyDescent="0.35">
      <c r="A53" s="206" t="s">
        <v>91</v>
      </c>
      <c r="B53" s="177" t="s">
        <v>92</v>
      </c>
      <c r="C53" s="169" t="s">
        <v>22</v>
      </c>
      <c r="D53" s="181">
        <v>0</v>
      </c>
      <c r="E53" s="181">
        <v>0</v>
      </c>
      <c r="F53" s="181">
        <v>0</v>
      </c>
      <c r="G53" s="218"/>
    </row>
    <row r="54" spans="1:7" ht="62" x14ac:dyDescent="0.35">
      <c r="A54" s="206" t="s">
        <v>93</v>
      </c>
      <c r="B54" s="177" t="s">
        <v>94</v>
      </c>
      <c r="C54" s="169" t="s">
        <v>22</v>
      </c>
      <c r="D54" s="181">
        <v>215346.17</v>
      </c>
      <c r="E54" s="181">
        <v>304216.14780000004</v>
      </c>
      <c r="F54" s="181">
        <v>147042.93143800538</v>
      </c>
      <c r="G54" s="218" t="s">
        <v>490</v>
      </c>
    </row>
    <row r="55" spans="1:7" x14ac:dyDescent="0.35">
      <c r="A55" s="206" t="s">
        <v>95</v>
      </c>
      <c r="B55" s="177" t="s">
        <v>96</v>
      </c>
      <c r="C55" s="169" t="s">
        <v>22</v>
      </c>
      <c r="D55" s="181">
        <v>0</v>
      </c>
      <c r="E55" s="181">
        <v>0</v>
      </c>
      <c r="F55" s="181">
        <v>0</v>
      </c>
      <c r="G55" s="218"/>
    </row>
    <row r="56" spans="1:7" x14ac:dyDescent="0.35">
      <c r="A56" s="206" t="s">
        <v>97</v>
      </c>
      <c r="B56" s="177" t="s">
        <v>98</v>
      </c>
      <c r="C56" s="169" t="s">
        <v>22</v>
      </c>
      <c r="D56" s="181">
        <v>0</v>
      </c>
      <c r="E56" s="181">
        <v>181473</v>
      </c>
      <c r="F56" s="181">
        <v>181473</v>
      </c>
      <c r="G56" s="218"/>
    </row>
    <row r="57" spans="1:7" x14ac:dyDescent="0.35">
      <c r="A57" s="206" t="s">
        <v>100</v>
      </c>
      <c r="B57" s="177" t="s">
        <v>101</v>
      </c>
      <c r="C57" s="169" t="s">
        <v>22</v>
      </c>
      <c r="D57" s="181">
        <v>61697.62</v>
      </c>
      <c r="E57" s="181">
        <v>47727.46065999999</v>
      </c>
      <c r="F57" s="181">
        <v>23230.695277382933</v>
      </c>
      <c r="G57" s="218"/>
    </row>
    <row r="58" spans="1:7" ht="62" x14ac:dyDescent="0.35">
      <c r="A58" s="206" t="s">
        <v>103</v>
      </c>
      <c r="B58" s="177" t="s">
        <v>104</v>
      </c>
      <c r="C58" s="169" t="s">
        <v>22</v>
      </c>
      <c r="D58" s="181">
        <v>262741.19</v>
      </c>
      <c r="E58" s="181">
        <v>315143.59342666698</v>
      </c>
      <c r="F58" s="181">
        <v>315143.59342666698</v>
      </c>
      <c r="G58" s="222" t="s">
        <v>384</v>
      </c>
    </row>
    <row r="59" spans="1:7" ht="31" x14ac:dyDescent="0.35">
      <c r="A59" s="206" t="s">
        <v>105</v>
      </c>
      <c r="B59" s="177" t="s">
        <v>106</v>
      </c>
      <c r="C59" s="169" t="s">
        <v>107</v>
      </c>
      <c r="D59" s="223" t="s">
        <v>31</v>
      </c>
      <c r="E59" s="223">
        <v>3066</v>
      </c>
      <c r="F59" s="223">
        <v>3066</v>
      </c>
      <c r="G59" s="218"/>
    </row>
    <row r="60" spans="1:7" ht="93" x14ac:dyDescent="0.35">
      <c r="A60" s="206" t="s">
        <v>108</v>
      </c>
      <c r="B60" s="177" t="s">
        <v>315</v>
      </c>
      <c r="C60" s="169" t="s">
        <v>22</v>
      </c>
      <c r="D60" s="181">
        <v>0</v>
      </c>
      <c r="E60" s="181">
        <v>0</v>
      </c>
      <c r="F60" s="181">
        <v>0</v>
      </c>
      <c r="G60" s="218"/>
    </row>
    <row r="61" spans="1:7" ht="31" x14ac:dyDescent="0.35">
      <c r="A61" s="206" t="s">
        <v>110</v>
      </c>
      <c r="B61" s="177" t="s">
        <v>385</v>
      </c>
      <c r="C61" s="169" t="s">
        <v>22</v>
      </c>
      <c r="D61" s="181">
        <v>126385.95000000001</v>
      </c>
      <c r="E61" s="181">
        <v>46634.440260000003</v>
      </c>
      <c r="F61" s="181">
        <v>42551.183289999986</v>
      </c>
      <c r="G61" s="218" t="s">
        <v>489</v>
      </c>
    </row>
    <row r="62" spans="1:7" x14ac:dyDescent="0.35">
      <c r="A62" s="206" t="s">
        <v>316</v>
      </c>
      <c r="B62" s="177" t="s">
        <v>263</v>
      </c>
      <c r="C62" s="169" t="s">
        <v>22</v>
      </c>
      <c r="D62" s="181">
        <v>4474.62</v>
      </c>
      <c r="E62" s="181">
        <v>5482.2592400000003</v>
      </c>
      <c r="F62" s="181">
        <v>2631.8864899999999</v>
      </c>
      <c r="G62" s="218"/>
    </row>
    <row r="63" spans="1:7" ht="46.5" x14ac:dyDescent="0.35">
      <c r="A63" s="206" t="s">
        <v>112</v>
      </c>
      <c r="B63" s="177" t="s">
        <v>113</v>
      </c>
      <c r="C63" s="169" t="s">
        <v>22</v>
      </c>
      <c r="D63" s="181">
        <v>113478.97000000002</v>
      </c>
      <c r="E63" s="181">
        <v>-633541.14795270609</v>
      </c>
      <c r="F63" s="181">
        <v>-966823.59342666692</v>
      </c>
      <c r="G63" s="218"/>
    </row>
    <row r="64" spans="1:7" ht="46.5" x14ac:dyDescent="0.35">
      <c r="A64" s="206" t="s">
        <v>115</v>
      </c>
      <c r="B64" s="177" t="s">
        <v>319</v>
      </c>
      <c r="C64" s="169" t="s">
        <v>22</v>
      </c>
      <c r="D64" s="181" t="s">
        <v>31</v>
      </c>
      <c r="E64" s="181">
        <v>213451.90304999999</v>
      </c>
      <c r="F64" s="181">
        <v>203685</v>
      </c>
      <c r="G64" s="220" t="s">
        <v>386</v>
      </c>
    </row>
    <row r="65" spans="1:7" ht="31" x14ac:dyDescent="0.35">
      <c r="A65" s="206" t="s">
        <v>117</v>
      </c>
      <c r="B65" s="177" t="s">
        <v>118</v>
      </c>
      <c r="C65" s="169" t="s">
        <v>22</v>
      </c>
      <c r="D65" s="181">
        <v>524578.91019442957</v>
      </c>
      <c r="E65" s="181">
        <v>385462.08259390906</v>
      </c>
      <c r="F65" s="181">
        <v>57287.475869999995</v>
      </c>
      <c r="G65" s="218"/>
    </row>
    <row r="66" spans="1:7" ht="46.5" x14ac:dyDescent="0.35">
      <c r="A66" s="206" t="s">
        <v>23</v>
      </c>
      <c r="B66" s="177" t="s">
        <v>119</v>
      </c>
      <c r="C66" s="169" t="s">
        <v>120</v>
      </c>
      <c r="D66" s="184">
        <v>220390.09999999998</v>
      </c>
      <c r="E66" s="181">
        <v>196457.28600000002</v>
      </c>
      <c r="F66" s="181">
        <v>196457.28600000002</v>
      </c>
      <c r="G66" s="220" t="s">
        <v>387</v>
      </c>
    </row>
    <row r="67" spans="1:7" ht="62" x14ac:dyDescent="0.35">
      <c r="A67" s="206" t="s">
        <v>78</v>
      </c>
      <c r="B67" s="177" t="s">
        <v>121</v>
      </c>
      <c r="C67" s="169" t="s">
        <v>223</v>
      </c>
      <c r="D67" s="185">
        <v>2380.2290129839298</v>
      </c>
      <c r="E67" s="181">
        <v>1962.0655993074699</v>
      </c>
      <c r="F67" s="181">
        <v>1962.0655993074699</v>
      </c>
      <c r="G67" s="218"/>
    </row>
    <row r="68" spans="1:7" ht="62" x14ac:dyDescent="0.35">
      <c r="A68" s="206" t="s">
        <v>123</v>
      </c>
      <c r="B68" s="177" t="s">
        <v>124</v>
      </c>
      <c r="C68" s="169" t="s">
        <v>19</v>
      </c>
      <c r="D68" s="181" t="s">
        <v>19</v>
      </c>
      <c r="E68" s="181" t="s">
        <v>19</v>
      </c>
      <c r="F68" s="181" t="s">
        <v>19</v>
      </c>
      <c r="G68" s="208"/>
    </row>
    <row r="69" spans="1:7" x14ac:dyDescent="0.35">
      <c r="A69" s="206" t="s">
        <v>20</v>
      </c>
      <c r="B69" s="177" t="s">
        <v>125</v>
      </c>
      <c r="C69" s="169" t="s">
        <v>126</v>
      </c>
      <c r="D69" s="181">
        <v>97642</v>
      </c>
      <c r="E69" s="181">
        <v>99188</v>
      </c>
      <c r="F69" s="181">
        <v>99188</v>
      </c>
      <c r="G69" s="218"/>
    </row>
    <row r="70" spans="1:7" x14ac:dyDescent="0.35">
      <c r="A70" s="206" t="s">
        <v>127</v>
      </c>
      <c r="B70" s="177" t="s">
        <v>128</v>
      </c>
      <c r="C70" s="169" t="s">
        <v>323</v>
      </c>
      <c r="D70" s="392" t="s">
        <v>375</v>
      </c>
      <c r="E70" s="181">
        <v>2398.1999999999998</v>
      </c>
      <c r="F70" s="181">
        <v>2398.1999999999998</v>
      </c>
      <c r="G70" s="218"/>
    </row>
    <row r="71" spans="1:7" x14ac:dyDescent="0.35">
      <c r="A71" s="206" t="s">
        <v>130</v>
      </c>
      <c r="B71" s="177" t="s">
        <v>131</v>
      </c>
      <c r="C71" s="169" t="s">
        <v>323</v>
      </c>
      <c r="D71" s="393"/>
      <c r="E71" s="181">
        <v>1141.7</v>
      </c>
      <c r="F71" s="181">
        <v>1141.7</v>
      </c>
      <c r="G71" s="218"/>
    </row>
    <row r="72" spans="1:7" x14ac:dyDescent="0.35">
      <c r="A72" s="206" t="s">
        <v>132</v>
      </c>
      <c r="B72" s="177" t="s">
        <v>133</v>
      </c>
      <c r="C72" s="169" t="s">
        <v>323</v>
      </c>
      <c r="D72" s="393"/>
      <c r="E72" s="181">
        <v>404.8</v>
      </c>
      <c r="F72" s="181">
        <v>404.8</v>
      </c>
      <c r="G72" s="218"/>
    </row>
    <row r="73" spans="1:7" x14ac:dyDescent="0.35">
      <c r="A73" s="206" t="s">
        <v>134</v>
      </c>
      <c r="B73" s="177" t="s">
        <v>135</v>
      </c>
      <c r="C73" s="169" t="s">
        <v>323</v>
      </c>
      <c r="D73" s="393"/>
      <c r="E73" s="181">
        <v>851.7</v>
      </c>
      <c r="F73" s="181">
        <v>851.7</v>
      </c>
      <c r="G73" s="218"/>
    </row>
    <row r="74" spans="1:7" x14ac:dyDescent="0.35">
      <c r="A74" s="206" t="s">
        <v>136</v>
      </c>
      <c r="B74" s="177" t="s">
        <v>137</v>
      </c>
      <c r="C74" s="169" t="s">
        <v>323</v>
      </c>
      <c r="D74" s="394"/>
      <c r="E74" s="181">
        <v>0</v>
      </c>
      <c r="F74" s="181">
        <v>0</v>
      </c>
      <c r="G74" s="218"/>
    </row>
    <row r="75" spans="1:7" ht="31" x14ac:dyDescent="0.35">
      <c r="A75" s="206" t="s">
        <v>138</v>
      </c>
      <c r="B75" s="177" t="s">
        <v>139</v>
      </c>
      <c r="C75" s="169" t="s">
        <v>140</v>
      </c>
      <c r="D75" s="392" t="s">
        <v>388</v>
      </c>
      <c r="E75" s="183">
        <v>17298.934599600001</v>
      </c>
      <c r="F75" s="183">
        <v>17298.934599600001</v>
      </c>
      <c r="G75" s="218"/>
    </row>
    <row r="76" spans="1:7" x14ac:dyDescent="0.35">
      <c r="A76" s="206" t="s">
        <v>141</v>
      </c>
      <c r="B76" s="177" t="s">
        <v>131</v>
      </c>
      <c r="C76" s="169" t="s">
        <v>140</v>
      </c>
      <c r="D76" s="374"/>
      <c r="E76" s="183">
        <v>1363.4135000000001</v>
      </c>
      <c r="F76" s="183">
        <v>1363.4135000000001</v>
      </c>
      <c r="G76" s="218"/>
    </row>
    <row r="77" spans="1:7" x14ac:dyDescent="0.35">
      <c r="A77" s="206" t="s">
        <v>142</v>
      </c>
      <c r="B77" s="177" t="s">
        <v>133</v>
      </c>
      <c r="C77" s="169" t="s">
        <v>140</v>
      </c>
      <c r="D77" s="374"/>
      <c r="E77" s="183">
        <v>1338.1857</v>
      </c>
      <c r="F77" s="183">
        <v>1338.1857</v>
      </c>
      <c r="G77" s="218"/>
    </row>
    <row r="78" spans="1:7" x14ac:dyDescent="0.35">
      <c r="A78" s="206" t="s">
        <v>143</v>
      </c>
      <c r="B78" s="177" t="s">
        <v>135</v>
      </c>
      <c r="C78" s="169" t="s">
        <v>140</v>
      </c>
      <c r="D78" s="374"/>
      <c r="E78" s="183">
        <v>6937.9654504</v>
      </c>
      <c r="F78" s="183">
        <v>6937.9654504</v>
      </c>
      <c r="G78" s="218"/>
    </row>
    <row r="79" spans="1:7" x14ac:dyDescent="0.35">
      <c r="A79" s="206" t="s">
        <v>144</v>
      </c>
      <c r="B79" s="177" t="s">
        <v>137</v>
      </c>
      <c r="C79" s="169" t="s">
        <v>140</v>
      </c>
      <c r="D79" s="374"/>
      <c r="E79" s="183">
        <v>7659.3699492000005</v>
      </c>
      <c r="F79" s="183">
        <v>7659.3699492000005</v>
      </c>
      <c r="G79" s="218"/>
    </row>
    <row r="80" spans="1:7" x14ac:dyDescent="0.35">
      <c r="A80" s="206" t="s">
        <v>145</v>
      </c>
      <c r="B80" s="177" t="s">
        <v>146</v>
      </c>
      <c r="C80" s="169" t="s">
        <v>140</v>
      </c>
      <c r="D80" s="374"/>
      <c r="E80" s="183">
        <v>24646.400000000001</v>
      </c>
      <c r="F80" s="183">
        <v>24646.400000000001</v>
      </c>
      <c r="G80" s="218"/>
    </row>
    <row r="81" spans="1:84" x14ac:dyDescent="0.35">
      <c r="A81" s="206" t="s">
        <v>147</v>
      </c>
      <c r="B81" s="177" t="s">
        <v>131</v>
      </c>
      <c r="C81" s="169" t="s">
        <v>140</v>
      </c>
      <c r="D81" s="374"/>
      <c r="E81" s="183">
        <v>5083.7</v>
      </c>
      <c r="F81" s="183">
        <v>5083.7</v>
      </c>
      <c r="G81" s="218"/>
    </row>
    <row r="82" spans="1:84" x14ac:dyDescent="0.35">
      <c r="A82" s="206" t="s">
        <v>148</v>
      </c>
      <c r="B82" s="177" t="s">
        <v>133</v>
      </c>
      <c r="C82" s="169" t="s">
        <v>140</v>
      </c>
      <c r="D82" s="374"/>
      <c r="E82" s="183">
        <v>5124.8999999999996</v>
      </c>
      <c r="F82" s="183">
        <v>5124.8999999999996</v>
      </c>
      <c r="G82" s="218"/>
    </row>
    <row r="83" spans="1:84" x14ac:dyDescent="0.35">
      <c r="A83" s="206" t="s">
        <v>149</v>
      </c>
      <c r="B83" s="177" t="s">
        <v>135</v>
      </c>
      <c r="C83" s="169" t="s">
        <v>140</v>
      </c>
      <c r="D83" s="374"/>
      <c r="E83" s="183">
        <v>14437.800000000001</v>
      </c>
      <c r="F83" s="183">
        <v>14437.800000000001</v>
      </c>
      <c r="G83" s="218"/>
    </row>
    <row r="84" spans="1:84" x14ac:dyDescent="0.35">
      <c r="A84" s="206" t="s">
        <v>150</v>
      </c>
      <c r="B84" s="177" t="s">
        <v>137</v>
      </c>
      <c r="C84" s="169" t="s">
        <v>140</v>
      </c>
      <c r="D84" s="375"/>
      <c r="E84" s="183">
        <v>0</v>
      </c>
      <c r="F84" s="183">
        <v>0</v>
      </c>
      <c r="G84" s="218"/>
    </row>
    <row r="85" spans="1:84" x14ac:dyDescent="0.35">
      <c r="A85" s="206" t="s">
        <v>151</v>
      </c>
      <c r="B85" s="177" t="s">
        <v>152</v>
      </c>
      <c r="C85" s="169" t="s">
        <v>153</v>
      </c>
      <c r="D85" s="392" t="s">
        <v>375</v>
      </c>
      <c r="E85" s="181">
        <v>10445.435507999999</v>
      </c>
      <c r="F85" s="181">
        <v>10445.435507999999</v>
      </c>
      <c r="G85" s="218"/>
    </row>
    <row r="86" spans="1:84" x14ac:dyDescent="0.35">
      <c r="A86" s="206" t="s">
        <v>154</v>
      </c>
      <c r="B86" s="177" t="s">
        <v>131</v>
      </c>
      <c r="C86" s="169" t="s">
        <v>153</v>
      </c>
      <c r="D86" s="393"/>
      <c r="E86" s="181">
        <v>759.15300000000002</v>
      </c>
      <c r="F86" s="181">
        <v>759.15300000000002</v>
      </c>
      <c r="G86" s="218"/>
    </row>
    <row r="87" spans="1:84" x14ac:dyDescent="0.35">
      <c r="A87" s="206" t="s">
        <v>155</v>
      </c>
      <c r="B87" s="177" t="s">
        <v>133</v>
      </c>
      <c r="C87" s="169" t="s">
        <v>153</v>
      </c>
      <c r="D87" s="393"/>
      <c r="E87" s="181">
        <v>1020.6226</v>
      </c>
      <c r="F87" s="181">
        <v>1020.6226</v>
      </c>
      <c r="G87" s="218"/>
    </row>
    <row r="88" spans="1:84" x14ac:dyDescent="0.35">
      <c r="A88" s="206" t="s">
        <v>156</v>
      </c>
      <c r="B88" s="177" t="s">
        <v>135</v>
      </c>
      <c r="C88" s="169" t="s">
        <v>153</v>
      </c>
      <c r="D88" s="393"/>
      <c r="E88" s="181">
        <v>4811.3430589999998</v>
      </c>
      <c r="F88" s="181">
        <v>4811.3430589999998</v>
      </c>
      <c r="G88" s="218"/>
    </row>
    <row r="89" spans="1:84" x14ac:dyDescent="0.35">
      <c r="A89" s="206" t="s">
        <v>157</v>
      </c>
      <c r="B89" s="177" t="s">
        <v>137</v>
      </c>
      <c r="C89" s="169" t="s">
        <v>153</v>
      </c>
      <c r="D89" s="393"/>
      <c r="E89" s="181">
        <v>3854.3168489999998</v>
      </c>
      <c r="F89" s="181">
        <v>3854.3168489999998</v>
      </c>
      <c r="G89" s="218"/>
    </row>
    <row r="90" spans="1:84" x14ac:dyDescent="0.35">
      <c r="A90" s="206" t="s">
        <v>158</v>
      </c>
      <c r="B90" s="177" t="s">
        <v>159</v>
      </c>
      <c r="C90" s="169" t="s">
        <v>160</v>
      </c>
      <c r="D90" s="394"/>
      <c r="E90" s="265">
        <v>6.3799999999999996E-2</v>
      </c>
      <c r="F90" s="265">
        <v>6.3799999999999996E-2</v>
      </c>
      <c r="G90" s="218"/>
    </row>
    <row r="91" spans="1:84" ht="31" x14ac:dyDescent="0.35">
      <c r="A91" s="206" t="s">
        <v>161</v>
      </c>
      <c r="B91" s="177" t="s">
        <v>162</v>
      </c>
      <c r="C91" s="187" t="s">
        <v>22</v>
      </c>
      <c r="D91" s="181">
        <v>371040</v>
      </c>
      <c r="E91" s="183">
        <v>317109</v>
      </c>
      <c r="F91" s="183">
        <v>317109</v>
      </c>
      <c r="G91" s="207"/>
    </row>
    <row r="92" spans="1:84" ht="31" x14ac:dyDescent="0.35">
      <c r="A92" s="206" t="s">
        <v>163</v>
      </c>
      <c r="B92" s="177" t="s">
        <v>164</v>
      </c>
      <c r="C92" s="187" t="s">
        <v>22</v>
      </c>
      <c r="D92" s="181" t="s">
        <v>31</v>
      </c>
      <c r="E92" s="181" t="s">
        <v>31</v>
      </c>
      <c r="F92" s="175" t="s">
        <v>31</v>
      </c>
      <c r="G92" s="218"/>
    </row>
    <row r="93" spans="1:84" ht="46.5" x14ac:dyDescent="0.35">
      <c r="A93" s="206" t="s">
        <v>165</v>
      </c>
      <c r="B93" s="177" t="s">
        <v>166</v>
      </c>
      <c r="C93" s="169" t="s">
        <v>160</v>
      </c>
      <c r="D93" s="266" t="s">
        <v>167</v>
      </c>
      <c r="E93" s="266" t="s">
        <v>19</v>
      </c>
      <c r="F93" s="189" t="s">
        <v>19</v>
      </c>
      <c r="G93" s="208" t="s">
        <v>19</v>
      </c>
    </row>
    <row r="95" spans="1:84" s="196" customFormat="1" x14ac:dyDescent="0.35">
      <c r="A95" s="154"/>
      <c r="B95" s="224" t="s">
        <v>168</v>
      </c>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54"/>
      <c r="BK95" s="154"/>
      <c r="BL95" s="154"/>
      <c r="BM95" s="154"/>
      <c r="BN95" s="154"/>
      <c r="BO95" s="154"/>
      <c r="BP95" s="154"/>
      <c r="BQ95" s="154"/>
      <c r="BR95" s="154"/>
      <c r="BS95" s="154"/>
      <c r="BT95" s="154"/>
      <c r="BU95" s="154"/>
      <c r="BV95" s="154"/>
      <c r="BW95" s="154"/>
      <c r="BX95" s="154"/>
      <c r="BY95" s="154"/>
      <c r="BZ95" s="154"/>
      <c r="CA95" s="154"/>
      <c r="CB95" s="154"/>
      <c r="CC95" s="154"/>
      <c r="CD95" s="154"/>
      <c r="CE95" s="154"/>
      <c r="CF95" s="154"/>
    </row>
    <row r="96" spans="1:84" s="196" customFormat="1" ht="66" customHeight="1" x14ac:dyDescent="0.35">
      <c r="A96" s="395" t="s">
        <v>324</v>
      </c>
      <c r="B96" s="395"/>
      <c r="C96" s="395"/>
      <c r="D96" s="395"/>
      <c r="E96" s="395"/>
      <c r="F96" s="395"/>
      <c r="G96" s="395"/>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3"/>
      <c r="BR96" s="193"/>
      <c r="BS96" s="193"/>
      <c r="BT96" s="193"/>
      <c r="BU96" s="193"/>
      <c r="BV96" s="193"/>
      <c r="BW96" s="193"/>
      <c r="BX96" s="193"/>
      <c r="BY96" s="193"/>
      <c r="BZ96" s="193"/>
      <c r="CA96" s="193"/>
      <c r="CB96" s="193"/>
      <c r="CC96" s="193"/>
      <c r="CD96" s="193"/>
      <c r="CE96" s="193"/>
      <c r="CF96" s="193"/>
    </row>
    <row r="97" spans="1:84" s="196" customFormat="1" ht="20.149999999999999" customHeight="1" x14ac:dyDescent="0.35">
      <c r="A97" s="395" t="s">
        <v>325</v>
      </c>
      <c r="B97" s="395"/>
      <c r="C97" s="395"/>
      <c r="D97" s="395"/>
      <c r="E97" s="395"/>
      <c r="F97" s="395"/>
      <c r="G97" s="395"/>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193"/>
      <c r="BL97" s="193"/>
      <c r="BM97" s="193"/>
      <c r="BN97" s="193"/>
      <c r="BO97" s="193"/>
      <c r="BP97" s="193"/>
      <c r="BQ97" s="193"/>
      <c r="BR97" s="193"/>
      <c r="BS97" s="193"/>
      <c r="BT97" s="193"/>
      <c r="BU97" s="193"/>
      <c r="BV97" s="193"/>
      <c r="BW97" s="193"/>
      <c r="BX97" s="193"/>
      <c r="BY97" s="193"/>
      <c r="BZ97" s="193"/>
      <c r="CA97" s="193"/>
      <c r="CB97" s="193"/>
      <c r="CC97" s="193"/>
      <c r="CD97" s="193"/>
      <c r="CE97" s="193"/>
      <c r="CF97" s="193"/>
    </row>
    <row r="98" spans="1:84" s="196" customFormat="1" ht="30" customHeight="1" x14ac:dyDescent="0.35">
      <c r="A98" s="372" t="s">
        <v>326</v>
      </c>
      <c r="B98" s="372"/>
      <c r="C98" s="372"/>
      <c r="D98" s="372"/>
      <c r="E98" s="372"/>
      <c r="F98" s="372"/>
      <c r="G98" s="372"/>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5"/>
      <c r="BD98" s="195"/>
      <c r="BE98" s="195"/>
      <c r="BF98" s="195"/>
      <c r="BG98" s="195"/>
      <c r="BH98" s="195"/>
      <c r="BI98" s="195"/>
      <c r="BJ98" s="195"/>
      <c r="BK98" s="195"/>
      <c r="BL98" s="195"/>
      <c r="BM98" s="195"/>
      <c r="BN98" s="195"/>
      <c r="BO98" s="195"/>
      <c r="BP98" s="195"/>
      <c r="BQ98" s="195"/>
      <c r="BR98" s="195"/>
      <c r="BS98" s="195"/>
      <c r="BT98" s="195"/>
      <c r="BU98" s="195"/>
      <c r="BV98" s="195"/>
      <c r="BW98" s="195"/>
      <c r="BX98" s="195"/>
      <c r="BY98" s="195"/>
      <c r="BZ98" s="195"/>
      <c r="CA98" s="195"/>
      <c r="CB98" s="195"/>
      <c r="CC98" s="195"/>
      <c r="CD98" s="195"/>
      <c r="CE98" s="195"/>
      <c r="CF98" s="195"/>
    </row>
    <row r="99" spans="1:84" s="196" customFormat="1" ht="36" customHeight="1" x14ac:dyDescent="0.35">
      <c r="A99" s="372" t="s">
        <v>327</v>
      </c>
      <c r="B99" s="372"/>
      <c r="C99" s="372"/>
      <c r="D99" s="372"/>
      <c r="E99" s="372"/>
      <c r="F99" s="372"/>
      <c r="G99" s="372"/>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c r="BC99" s="195"/>
      <c r="BD99" s="195"/>
      <c r="BE99" s="195"/>
      <c r="BF99" s="195"/>
      <c r="BG99" s="195"/>
      <c r="BH99" s="195"/>
      <c r="BI99" s="195"/>
      <c r="BJ99" s="195"/>
      <c r="BK99" s="195"/>
      <c r="BL99" s="195"/>
      <c r="BM99" s="195"/>
      <c r="BN99" s="195"/>
      <c r="BO99" s="195"/>
      <c r="BP99" s="195"/>
      <c r="BQ99" s="195"/>
      <c r="BR99" s="195"/>
      <c r="BS99" s="195"/>
      <c r="BT99" s="195"/>
      <c r="BU99" s="195"/>
      <c r="BV99" s="195"/>
      <c r="BW99" s="195"/>
      <c r="BX99" s="195"/>
      <c r="BY99" s="195"/>
      <c r="BZ99" s="195"/>
      <c r="CA99" s="195"/>
      <c r="CB99" s="195"/>
      <c r="CC99" s="195"/>
      <c r="CD99" s="195"/>
      <c r="CE99" s="195"/>
      <c r="CF99" s="195"/>
    </row>
    <row r="100" spans="1:84" s="196" customFormat="1" ht="26.15" customHeight="1" x14ac:dyDescent="0.35">
      <c r="A100" s="372" t="s">
        <v>328</v>
      </c>
      <c r="B100" s="372"/>
      <c r="C100" s="372"/>
      <c r="D100" s="372"/>
      <c r="E100" s="372"/>
      <c r="F100" s="372"/>
      <c r="G100" s="372"/>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c r="AL100" s="195"/>
      <c r="AM100" s="195"/>
      <c r="AN100" s="195"/>
      <c r="AO100" s="195"/>
      <c r="AP100" s="195"/>
      <c r="AQ100" s="195"/>
      <c r="AR100" s="195"/>
      <c r="AS100" s="195"/>
      <c r="AT100" s="195"/>
      <c r="AU100" s="195"/>
      <c r="AV100" s="195"/>
      <c r="AW100" s="195"/>
      <c r="AX100" s="195"/>
      <c r="AY100" s="195"/>
      <c r="AZ100" s="195"/>
      <c r="BA100" s="195"/>
      <c r="BB100" s="195"/>
      <c r="BC100" s="195"/>
      <c r="BD100" s="195"/>
      <c r="BE100" s="195"/>
      <c r="BF100" s="195"/>
      <c r="BG100" s="195"/>
      <c r="BH100" s="195"/>
      <c r="BI100" s="195"/>
      <c r="BJ100" s="195"/>
      <c r="BK100" s="195"/>
      <c r="BL100" s="195"/>
      <c r="BM100" s="195"/>
      <c r="BN100" s="195"/>
      <c r="BO100" s="195"/>
      <c r="BP100" s="195"/>
      <c r="BQ100" s="195"/>
      <c r="BR100" s="195"/>
      <c r="BS100" s="195"/>
      <c r="BT100" s="195"/>
      <c r="BU100" s="195"/>
      <c r="BV100" s="195"/>
      <c r="BW100" s="195"/>
      <c r="BX100" s="195"/>
      <c r="BY100" s="195"/>
      <c r="BZ100" s="195"/>
      <c r="CA100" s="195"/>
      <c r="CB100" s="195"/>
      <c r="CC100" s="195"/>
      <c r="CD100" s="195"/>
      <c r="CE100" s="195"/>
      <c r="CF100" s="195"/>
    </row>
    <row r="101" spans="1:84" s="196" customFormat="1" ht="38.25" customHeight="1" x14ac:dyDescent="0.35">
      <c r="A101" s="372" t="s">
        <v>389</v>
      </c>
      <c r="B101" s="372"/>
      <c r="C101" s="372"/>
      <c r="D101" s="372"/>
      <c r="E101" s="372"/>
      <c r="F101" s="372"/>
      <c r="G101" s="372"/>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c r="AL101" s="195"/>
      <c r="AM101" s="195"/>
      <c r="AN101" s="195"/>
      <c r="AO101" s="195"/>
      <c r="AP101" s="195"/>
      <c r="AQ101" s="195"/>
      <c r="AR101" s="195"/>
      <c r="AS101" s="195"/>
      <c r="AT101" s="195"/>
      <c r="AU101" s="195"/>
      <c r="AV101" s="195"/>
      <c r="AW101" s="195"/>
      <c r="AX101" s="195"/>
      <c r="AY101" s="195"/>
      <c r="AZ101" s="195"/>
      <c r="BA101" s="195"/>
      <c r="BB101" s="195"/>
      <c r="BC101" s="195"/>
      <c r="BD101" s="195"/>
      <c r="BE101" s="195"/>
      <c r="BF101" s="195"/>
      <c r="BG101" s="195"/>
      <c r="BH101" s="195"/>
      <c r="BI101" s="195"/>
      <c r="BJ101" s="195"/>
      <c r="BK101" s="195"/>
      <c r="BL101" s="195"/>
      <c r="BM101" s="195"/>
      <c r="BN101" s="195"/>
      <c r="BO101" s="195"/>
      <c r="BP101" s="195"/>
      <c r="BQ101" s="195"/>
      <c r="BR101" s="195"/>
      <c r="BS101" s="195"/>
      <c r="BT101" s="195"/>
      <c r="BU101" s="195"/>
      <c r="BV101" s="195"/>
      <c r="BW101" s="195"/>
      <c r="BX101" s="195"/>
      <c r="BY101" s="195"/>
      <c r="BZ101" s="195"/>
      <c r="CA101" s="195"/>
      <c r="CB101" s="195"/>
      <c r="CC101" s="195"/>
      <c r="CD101" s="195"/>
      <c r="CE101" s="195"/>
      <c r="CF101" s="195"/>
    </row>
  </sheetData>
  <mergeCells count="17">
    <mergeCell ref="A98:G98"/>
    <mergeCell ref="A99:G99"/>
    <mergeCell ref="A100:G100"/>
    <mergeCell ref="A101:G101"/>
    <mergeCell ref="G22:G23"/>
    <mergeCell ref="D70:D74"/>
    <mergeCell ref="D75:D84"/>
    <mergeCell ref="D85:D90"/>
    <mergeCell ref="A96:G96"/>
    <mergeCell ref="A97:G97"/>
    <mergeCell ref="A6:G6"/>
    <mergeCell ref="A7:G7"/>
    <mergeCell ref="A8:G8"/>
    <mergeCell ref="A9:G9"/>
    <mergeCell ref="A16:A17"/>
    <mergeCell ref="B16:B17"/>
    <mergeCell ref="D16:F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tabSelected="1" topLeftCell="C36" zoomScale="81" zoomScaleNormal="81" workbookViewId="0">
      <selection activeCell="G41" sqref="G41"/>
    </sheetView>
  </sheetViews>
  <sheetFormatPr defaultColWidth="9.1796875" defaultRowHeight="14" x14ac:dyDescent="0.3"/>
  <cols>
    <col min="1" max="1" width="9.1796875" style="225" customWidth="1"/>
    <col min="2" max="2" width="53.26953125" style="225" customWidth="1"/>
    <col min="3" max="3" width="12.453125" style="225" customWidth="1"/>
    <col min="4" max="4" width="17.453125" style="225" customWidth="1"/>
    <col min="5" max="5" width="16.81640625" style="226" customWidth="1"/>
    <col min="6" max="6" width="76.1796875" style="227" customWidth="1"/>
    <col min="7" max="16384" width="9.1796875" style="225"/>
  </cols>
  <sheetData>
    <row r="1" spans="1:6" x14ac:dyDescent="0.3">
      <c r="F1" s="227" t="s">
        <v>0</v>
      </c>
    </row>
    <row r="2" spans="1:6" x14ac:dyDescent="0.3">
      <c r="F2" s="227" t="s">
        <v>1</v>
      </c>
    </row>
    <row r="3" spans="1:6" x14ac:dyDescent="0.3">
      <c r="F3" s="227" t="s">
        <v>2</v>
      </c>
    </row>
    <row r="7" spans="1:6" ht="17.5" x14ac:dyDescent="0.35">
      <c r="A7" s="396" t="s">
        <v>3</v>
      </c>
      <c r="B7" s="396"/>
      <c r="C7" s="396"/>
      <c r="D7" s="396"/>
      <c r="E7" s="396"/>
      <c r="F7" s="396"/>
    </row>
    <row r="8" spans="1:6" ht="17.5" x14ac:dyDescent="0.35">
      <c r="A8" s="396" t="s">
        <v>4</v>
      </c>
      <c r="B8" s="396"/>
      <c r="C8" s="396"/>
      <c r="D8" s="396"/>
      <c r="E8" s="396"/>
      <c r="F8" s="396"/>
    </row>
    <row r="9" spans="1:6" ht="17.5" x14ac:dyDescent="0.35">
      <c r="A9" s="396" t="s">
        <v>5</v>
      </c>
      <c r="B9" s="396"/>
      <c r="C9" s="396"/>
      <c r="D9" s="396"/>
      <c r="E9" s="396"/>
      <c r="F9" s="396"/>
    </row>
    <row r="10" spans="1:6" ht="17.5" x14ac:dyDescent="0.35">
      <c r="A10" s="396" t="s">
        <v>6</v>
      </c>
      <c r="B10" s="396"/>
      <c r="C10" s="396"/>
      <c r="D10" s="396"/>
      <c r="E10" s="396"/>
      <c r="F10" s="396"/>
    </row>
    <row r="11" spans="1:6" x14ac:dyDescent="0.3">
      <c r="A11" s="229"/>
      <c r="B11" s="229"/>
      <c r="C11" s="229"/>
      <c r="D11" s="229"/>
      <c r="E11" s="228"/>
      <c r="F11" s="230"/>
    </row>
    <row r="12" spans="1:6" x14ac:dyDescent="0.3">
      <c r="A12" s="229"/>
      <c r="B12" s="229"/>
      <c r="C12" s="229"/>
      <c r="D12" s="229"/>
      <c r="E12" s="228"/>
      <c r="F12" s="230"/>
    </row>
    <row r="13" spans="1:6" ht="15.5" x14ac:dyDescent="0.35">
      <c r="A13" s="231" t="s">
        <v>390</v>
      </c>
      <c r="B13" s="232"/>
      <c r="C13" s="229"/>
      <c r="D13" s="229"/>
      <c r="E13" s="228"/>
      <c r="F13" s="230"/>
    </row>
    <row r="14" spans="1:6" ht="15.5" x14ac:dyDescent="0.35">
      <c r="A14" s="231" t="s">
        <v>175</v>
      </c>
      <c r="B14" s="229"/>
      <c r="C14" s="229"/>
      <c r="D14" s="233"/>
      <c r="E14" s="228"/>
      <c r="F14" s="230"/>
    </row>
    <row r="15" spans="1:6" ht="15.5" x14ac:dyDescent="0.35">
      <c r="A15" s="231" t="s">
        <v>391</v>
      </c>
      <c r="B15" s="229"/>
      <c r="C15" s="229"/>
      <c r="D15" s="234"/>
      <c r="E15" s="235"/>
      <c r="F15" s="230"/>
    </row>
    <row r="16" spans="1:6" ht="15.5" x14ac:dyDescent="0.35">
      <c r="A16" s="231" t="s">
        <v>418</v>
      </c>
      <c r="B16" s="229"/>
      <c r="C16" s="229"/>
      <c r="D16" s="236"/>
      <c r="E16" s="237"/>
      <c r="F16" s="230"/>
    </row>
    <row r="17" spans="1:6" x14ac:dyDescent="0.3">
      <c r="D17" s="237"/>
      <c r="E17" s="238"/>
    </row>
    <row r="18" spans="1:6" ht="15.5" x14ac:dyDescent="0.35">
      <c r="A18" s="397" t="s">
        <v>11</v>
      </c>
      <c r="B18" s="397" t="s">
        <v>12</v>
      </c>
      <c r="C18" s="398" t="s">
        <v>13</v>
      </c>
      <c r="D18" s="400">
        <v>2019</v>
      </c>
      <c r="E18" s="400"/>
      <c r="F18" s="398" t="s">
        <v>14</v>
      </c>
    </row>
    <row r="19" spans="1:6" ht="15.5" x14ac:dyDescent="0.35">
      <c r="A19" s="397"/>
      <c r="B19" s="397"/>
      <c r="C19" s="399"/>
      <c r="D19" s="240" t="s">
        <v>15</v>
      </c>
      <c r="E19" s="241" t="s">
        <v>16</v>
      </c>
      <c r="F19" s="399"/>
    </row>
    <row r="20" spans="1:6" ht="15.5" x14ac:dyDescent="0.3">
      <c r="A20" s="239" t="s">
        <v>17</v>
      </c>
      <c r="B20" s="242" t="s">
        <v>18</v>
      </c>
      <c r="C20" s="239" t="s">
        <v>19</v>
      </c>
      <c r="D20" s="239" t="s">
        <v>19</v>
      </c>
      <c r="E20" s="31" t="s">
        <v>19</v>
      </c>
      <c r="F20" s="239" t="s">
        <v>19</v>
      </c>
    </row>
    <row r="21" spans="1:6" ht="15.5" x14ac:dyDescent="0.3">
      <c r="A21" s="239" t="s">
        <v>20</v>
      </c>
      <c r="B21" s="242" t="s">
        <v>21</v>
      </c>
      <c r="C21" s="239" t="s">
        <v>22</v>
      </c>
      <c r="D21" s="36">
        <f>D22+D43+D60</f>
        <v>4632549.42</v>
      </c>
      <c r="E21" s="36">
        <f>E22+E43+E60</f>
        <v>5297322.71</v>
      </c>
      <c r="F21" s="244"/>
    </row>
    <row r="22" spans="1:6" ht="15.5" x14ac:dyDescent="0.3">
      <c r="A22" s="239" t="s">
        <v>23</v>
      </c>
      <c r="B22" s="242" t="s">
        <v>24</v>
      </c>
      <c r="C22" s="239" t="s">
        <v>22</v>
      </c>
      <c r="D22" s="36">
        <f>+D23+D28+D30+D40+D41+D42</f>
        <v>2047997.1899999997</v>
      </c>
      <c r="E22" s="36">
        <f>+E23+E28+E30+E40+E41+E42</f>
        <v>2239011.7200000002</v>
      </c>
      <c r="F22" s="243"/>
    </row>
    <row r="23" spans="1:6" ht="15.5" x14ac:dyDescent="0.3">
      <c r="A23" s="239" t="s">
        <v>25</v>
      </c>
      <c r="B23" s="242" t="s">
        <v>26</v>
      </c>
      <c r="C23" s="239" t="s">
        <v>22</v>
      </c>
      <c r="D23" s="36">
        <f>+D24+D26</f>
        <v>362719.17000000004</v>
      </c>
      <c r="E23" s="36">
        <f>+E24+E26+E25</f>
        <v>347805.4</v>
      </c>
      <c r="F23" s="243"/>
    </row>
    <row r="24" spans="1:6" ht="38.25" customHeight="1" x14ac:dyDescent="0.3">
      <c r="A24" s="239" t="s">
        <v>27</v>
      </c>
      <c r="B24" s="242" t="s">
        <v>28</v>
      </c>
      <c r="C24" s="239" t="s">
        <v>22</v>
      </c>
      <c r="D24" s="31">
        <v>290975.52</v>
      </c>
      <c r="E24" s="36">
        <v>145696.5</v>
      </c>
      <c r="F24" s="401" t="s">
        <v>392</v>
      </c>
    </row>
    <row r="25" spans="1:6" s="245" customFormat="1" ht="25.5" customHeight="1" x14ac:dyDescent="0.3">
      <c r="A25" s="239" t="s">
        <v>29</v>
      </c>
      <c r="B25" s="242" t="s">
        <v>30</v>
      </c>
      <c r="C25" s="239" t="s">
        <v>22</v>
      </c>
      <c r="D25" s="36" t="s">
        <v>31</v>
      </c>
      <c r="E25" s="36">
        <v>174036.22</v>
      </c>
      <c r="F25" s="402"/>
    </row>
    <row r="26" spans="1:6" ht="83.25" customHeight="1" x14ac:dyDescent="0.3">
      <c r="A26" s="239" t="s">
        <v>33</v>
      </c>
      <c r="B26" s="242" t="s">
        <v>34</v>
      </c>
      <c r="C26" s="239" t="s">
        <v>22</v>
      </c>
      <c r="D26" s="252">
        <v>71743.649999999994</v>
      </c>
      <c r="E26" s="36">
        <v>28072.68</v>
      </c>
      <c r="F26" s="401" t="s">
        <v>393</v>
      </c>
    </row>
    <row r="27" spans="1:6" ht="15.5" x14ac:dyDescent="0.3">
      <c r="A27" s="239" t="s">
        <v>36</v>
      </c>
      <c r="B27" s="242" t="s">
        <v>37</v>
      </c>
      <c r="C27" s="239" t="s">
        <v>22</v>
      </c>
      <c r="D27" s="36" t="s">
        <v>31</v>
      </c>
      <c r="E27" s="36">
        <v>12416.51</v>
      </c>
      <c r="F27" s="402"/>
    </row>
    <row r="28" spans="1:6" ht="20.5" customHeight="1" x14ac:dyDescent="0.3">
      <c r="A28" s="239" t="s">
        <v>38</v>
      </c>
      <c r="B28" s="242" t="s">
        <v>39</v>
      </c>
      <c r="C28" s="239" t="s">
        <v>22</v>
      </c>
      <c r="D28" s="36">
        <v>1375703.67</v>
      </c>
      <c r="E28" s="36">
        <v>1492492.55</v>
      </c>
      <c r="F28" s="246"/>
    </row>
    <row r="29" spans="1:6" ht="15.5" x14ac:dyDescent="0.3">
      <c r="A29" s="239" t="s">
        <v>41</v>
      </c>
      <c r="B29" s="242" t="s">
        <v>37</v>
      </c>
      <c r="C29" s="239" t="s">
        <v>22</v>
      </c>
      <c r="D29" s="36" t="s">
        <v>31</v>
      </c>
      <c r="E29" s="36">
        <v>134077.01999999999</v>
      </c>
      <c r="F29" s="246"/>
    </row>
    <row r="30" spans="1:6" ht="33.75" customHeight="1" x14ac:dyDescent="0.3">
      <c r="A30" s="239" t="s">
        <v>42</v>
      </c>
      <c r="B30" s="242" t="s">
        <v>43</v>
      </c>
      <c r="C30" s="239" t="s">
        <v>22</v>
      </c>
      <c r="D30" s="36">
        <f>+D31+D32+D33</f>
        <v>177325.73</v>
      </c>
      <c r="E30" s="36">
        <f>+E31+E32+E33</f>
        <v>244578.5</v>
      </c>
      <c r="F30" s="246"/>
    </row>
    <row r="31" spans="1:6" ht="31" x14ac:dyDescent="0.3">
      <c r="A31" s="239" t="s">
        <v>44</v>
      </c>
      <c r="B31" s="242" t="s">
        <v>45</v>
      </c>
      <c r="C31" s="239" t="s">
        <v>22</v>
      </c>
      <c r="D31" s="36">
        <v>0</v>
      </c>
      <c r="E31" s="36"/>
      <c r="F31" s="246"/>
    </row>
    <row r="32" spans="1:6" ht="15.5" x14ac:dyDescent="0.3">
      <c r="A32" s="239" t="s">
        <v>46</v>
      </c>
      <c r="B32" s="242" t="s">
        <v>47</v>
      </c>
      <c r="C32" s="239" t="s">
        <v>22</v>
      </c>
      <c r="D32" s="252">
        <v>3738.95</v>
      </c>
      <c r="E32" s="36">
        <v>3361.09</v>
      </c>
      <c r="F32" s="246"/>
    </row>
    <row r="33" spans="1:6" ht="19" customHeight="1" x14ac:dyDescent="0.3">
      <c r="A33" s="239" t="s">
        <v>48</v>
      </c>
      <c r="B33" s="242" t="s">
        <v>49</v>
      </c>
      <c r="C33" s="239" t="s">
        <v>22</v>
      </c>
      <c r="D33" s="36">
        <f>+D35+D36+D37+D38+D39+D34</f>
        <v>173586.78</v>
      </c>
      <c r="E33" s="36">
        <f>+E35+E36+E37+E38+E39+E34</f>
        <v>241217.41</v>
      </c>
      <c r="F33" s="295"/>
    </row>
    <row r="34" spans="1:6" ht="158.25" customHeight="1" x14ac:dyDescent="0.3">
      <c r="A34" s="239" t="s">
        <v>297</v>
      </c>
      <c r="B34" s="242" t="s">
        <v>337</v>
      </c>
      <c r="C34" s="239" t="s">
        <v>22</v>
      </c>
      <c r="D34" s="252">
        <v>110563.69</v>
      </c>
      <c r="E34" s="36">
        <v>154681.53</v>
      </c>
      <c r="F34" s="296" t="s">
        <v>394</v>
      </c>
    </row>
    <row r="35" spans="1:6" ht="46.5" x14ac:dyDescent="0.3">
      <c r="A35" s="239" t="s">
        <v>299</v>
      </c>
      <c r="B35" s="242" t="s">
        <v>205</v>
      </c>
      <c r="C35" s="239" t="s">
        <v>22</v>
      </c>
      <c r="D35" s="36">
        <v>24594.67</v>
      </c>
      <c r="E35" s="36">
        <v>49116.66</v>
      </c>
      <c r="F35" s="246" t="s">
        <v>395</v>
      </c>
    </row>
    <row r="36" spans="1:6" ht="62" x14ac:dyDescent="0.3">
      <c r="A36" s="239" t="s">
        <v>396</v>
      </c>
      <c r="B36" s="242" t="s">
        <v>206</v>
      </c>
      <c r="C36" s="239" t="s">
        <v>22</v>
      </c>
      <c r="D36" s="36">
        <v>6389.05</v>
      </c>
      <c r="E36" s="36">
        <v>6982.25</v>
      </c>
      <c r="F36" s="246" t="s">
        <v>397</v>
      </c>
    </row>
    <row r="37" spans="1:6" ht="30.65" customHeight="1" x14ac:dyDescent="0.3">
      <c r="A37" s="239" t="s">
        <v>398</v>
      </c>
      <c r="B37" s="242" t="s">
        <v>209</v>
      </c>
      <c r="C37" s="239" t="s">
        <v>22</v>
      </c>
      <c r="D37" s="36">
        <v>9476.2900000000009</v>
      </c>
      <c r="E37" s="36">
        <v>10353.77</v>
      </c>
      <c r="F37" s="246"/>
    </row>
    <row r="38" spans="1:6" ht="31" x14ac:dyDescent="0.3">
      <c r="A38" s="239" t="s">
        <v>399</v>
      </c>
      <c r="B38" s="242" t="s">
        <v>312</v>
      </c>
      <c r="C38" s="239" t="s">
        <v>22</v>
      </c>
      <c r="D38" s="36">
        <v>6599.64</v>
      </c>
      <c r="E38" s="36">
        <v>10176.719999999999</v>
      </c>
      <c r="F38" s="246" t="s">
        <v>400</v>
      </c>
    </row>
    <row r="39" spans="1:6" ht="42.65" customHeight="1" x14ac:dyDescent="0.3">
      <c r="A39" s="239" t="s">
        <v>401</v>
      </c>
      <c r="B39" s="242" t="s">
        <v>216</v>
      </c>
      <c r="C39" s="239" t="s">
        <v>22</v>
      </c>
      <c r="D39" s="36">
        <v>15963.44</v>
      </c>
      <c r="E39" s="36">
        <v>9906.48</v>
      </c>
      <c r="F39" s="274" t="s">
        <v>452</v>
      </c>
    </row>
    <row r="40" spans="1:6" ht="31" x14ac:dyDescent="0.3">
      <c r="A40" s="239" t="s">
        <v>71</v>
      </c>
      <c r="B40" s="242" t="s">
        <v>72</v>
      </c>
      <c r="C40" s="239" t="s">
        <v>22</v>
      </c>
      <c r="D40" s="36">
        <v>0</v>
      </c>
      <c r="E40" s="36"/>
      <c r="F40" s="246"/>
    </row>
    <row r="41" spans="1:6" ht="36.65" customHeight="1" x14ac:dyDescent="0.3">
      <c r="A41" s="239" t="s">
        <v>73</v>
      </c>
      <c r="B41" s="242" t="s">
        <v>74</v>
      </c>
      <c r="C41" s="239" t="s">
        <v>22</v>
      </c>
      <c r="D41" s="36">
        <f>8743.66</f>
        <v>8743.66</v>
      </c>
      <c r="E41" s="36">
        <f>75.72+9577.13</f>
        <v>9652.8499999999985</v>
      </c>
      <c r="F41" s="246"/>
    </row>
    <row r="42" spans="1:6" ht="15.5" x14ac:dyDescent="0.3">
      <c r="A42" s="239" t="s">
        <v>75</v>
      </c>
      <c r="B42" s="242" t="s">
        <v>76</v>
      </c>
      <c r="C42" s="239"/>
      <c r="D42" s="36">
        <v>123504.96000000001</v>
      </c>
      <c r="E42" s="36">
        <v>144482.42000000001</v>
      </c>
      <c r="F42" s="246" t="s">
        <v>402</v>
      </c>
    </row>
    <row r="43" spans="1:6" ht="31" x14ac:dyDescent="0.3">
      <c r="A43" s="239" t="s">
        <v>78</v>
      </c>
      <c r="B43" s="242" t="s">
        <v>79</v>
      </c>
      <c r="C43" s="239" t="s">
        <v>22</v>
      </c>
      <c r="D43" s="36">
        <f>D44+D45+D46+D47+D48+D49+D50+D51+D52+D53+D55+D56</f>
        <v>3016446.91</v>
      </c>
      <c r="E43" s="36">
        <f>E44+E45+E46+E47+E48+E49+E50+E51+E52+E53+E55+E56</f>
        <v>5040422.13</v>
      </c>
      <c r="F43" s="246"/>
    </row>
    <row r="44" spans="1:6" ht="15.5" x14ac:dyDescent="0.3">
      <c r="A44" s="239" t="s">
        <v>80</v>
      </c>
      <c r="B44" s="242" t="s">
        <v>182</v>
      </c>
      <c r="C44" s="239" t="s">
        <v>22</v>
      </c>
      <c r="D44" s="36">
        <v>1371432.67</v>
      </c>
      <c r="E44" s="36">
        <v>1362686.97</v>
      </c>
      <c r="F44" s="246"/>
    </row>
    <row r="45" spans="1:6" ht="31" x14ac:dyDescent="0.3">
      <c r="A45" s="239" t="s">
        <v>83</v>
      </c>
      <c r="B45" s="242" t="s">
        <v>84</v>
      </c>
      <c r="C45" s="239" t="s">
        <v>22</v>
      </c>
      <c r="D45" s="36">
        <v>0</v>
      </c>
      <c r="E45" s="36"/>
      <c r="F45" s="246"/>
    </row>
    <row r="46" spans="1:6" ht="31" x14ac:dyDescent="0.3">
      <c r="A46" s="239" t="s">
        <v>85</v>
      </c>
      <c r="B46" s="242" t="s">
        <v>86</v>
      </c>
      <c r="C46" s="239" t="s">
        <v>22</v>
      </c>
      <c r="D46" s="36">
        <v>16378.08</v>
      </c>
      <c r="E46" s="36">
        <v>19142.939999999999</v>
      </c>
      <c r="F46" s="35" t="s">
        <v>403</v>
      </c>
    </row>
    <row r="47" spans="1:6" ht="31" x14ac:dyDescent="0.3">
      <c r="A47" s="239" t="s">
        <v>88</v>
      </c>
      <c r="B47" s="242" t="s">
        <v>89</v>
      </c>
      <c r="C47" s="239" t="s">
        <v>22</v>
      </c>
      <c r="D47" s="36">
        <v>401328.62</v>
      </c>
      <c r="E47" s="36">
        <v>435341.92</v>
      </c>
      <c r="F47" s="35" t="s">
        <v>404</v>
      </c>
    </row>
    <row r="48" spans="1:6" ht="46.5" x14ac:dyDescent="0.3">
      <c r="A48" s="239" t="s">
        <v>91</v>
      </c>
      <c r="B48" s="242" t="s">
        <v>92</v>
      </c>
      <c r="C48" s="239" t="s">
        <v>22</v>
      </c>
      <c r="D48" s="36">
        <v>0</v>
      </c>
      <c r="E48" s="36">
        <v>0</v>
      </c>
      <c r="F48" s="243"/>
    </row>
    <row r="49" spans="1:6" ht="15.5" x14ac:dyDescent="0.3">
      <c r="A49" s="239" t="s">
        <v>93</v>
      </c>
      <c r="B49" s="242" t="s">
        <v>94</v>
      </c>
      <c r="C49" s="239" t="s">
        <v>22</v>
      </c>
      <c r="D49" s="36">
        <v>809830.26</v>
      </c>
      <c r="E49" s="36">
        <f>789616.07+10557.13</f>
        <v>800173.2</v>
      </c>
      <c r="F49" s="243"/>
    </row>
    <row r="50" spans="1:6" ht="15.5" x14ac:dyDescent="0.3">
      <c r="A50" s="239" t="s">
        <v>95</v>
      </c>
      <c r="B50" s="242" t="s">
        <v>96</v>
      </c>
      <c r="C50" s="239" t="s">
        <v>22</v>
      </c>
      <c r="D50" s="36"/>
      <c r="E50" s="36"/>
      <c r="F50" s="246"/>
    </row>
    <row r="51" spans="1:6" ht="88.5" customHeight="1" x14ac:dyDescent="0.3">
      <c r="A51" s="239" t="s">
        <v>97</v>
      </c>
      <c r="B51" s="242" t="s">
        <v>98</v>
      </c>
      <c r="C51" s="239" t="s">
        <v>22</v>
      </c>
      <c r="D51" s="36">
        <v>111592.83</v>
      </c>
      <c r="E51" s="36">
        <v>-152178.44</v>
      </c>
      <c r="F51" s="246" t="s">
        <v>497</v>
      </c>
    </row>
    <row r="52" spans="1:6" ht="46.5" x14ac:dyDescent="0.3">
      <c r="A52" s="239" t="s">
        <v>100</v>
      </c>
      <c r="B52" s="242" t="s">
        <v>101</v>
      </c>
      <c r="C52" s="239" t="s">
        <v>22</v>
      </c>
      <c r="D52" s="36">
        <v>133362.6</v>
      </c>
      <c r="E52" s="36">
        <v>71930.659999999989</v>
      </c>
      <c r="F52" s="297" t="s">
        <v>405</v>
      </c>
    </row>
    <row r="53" spans="1:6" ht="62" x14ac:dyDescent="0.3">
      <c r="A53" s="239" t="s">
        <v>103</v>
      </c>
      <c r="B53" s="242" t="s">
        <v>104</v>
      </c>
      <c r="C53" s="239" t="s">
        <v>22</v>
      </c>
      <c r="D53" s="36">
        <v>172521.85</v>
      </c>
      <c r="E53" s="36">
        <v>239820.36</v>
      </c>
      <c r="F53" s="297" t="s">
        <v>406</v>
      </c>
    </row>
    <row r="54" spans="1:6" ht="31" x14ac:dyDescent="0.3">
      <c r="A54" s="239" t="s">
        <v>105</v>
      </c>
      <c r="B54" s="242" t="s">
        <v>106</v>
      </c>
      <c r="C54" s="239" t="s">
        <v>107</v>
      </c>
      <c r="D54" s="36" t="s">
        <v>31</v>
      </c>
      <c r="E54" s="36">
        <v>2447</v>
      </c>
      <c r="F54" s="246"/>
    </row>
    <row r="55" spans="1:6" ht="108.5" x14ac:dyDescent="0.3">
      <c r="A55" s="239" t="s">
        <v>108</v>
      </c>
      <c r="B55" s="242" t="s">
        <v>109</v>
      </c>
      <c r="C55" s="239" t="s">
        <v>22</v>
      </c>
      <c r="D55" s="36"/>
      <c r="E55" s="36"/>
      <c r="F55" s="246"/>
    </row>
    <row r="56" spans="1:6" ht="15.5" x14ac:dyDescent="0.3">
      <c r="A56" s="239" t="s">
        <v>110</v>
      </c>
      <c r="B56" s="242" t="s">
        <v>496</v>
      </c>
      <c r="C56" s="239" t="s">
        <v>22</v>
      </c>
      <c r="D56" s="36"/>
      <c r="E56" s="36">
        <f>+E57+E58+E59</f>
        <v>2263504.52</v>
      </c>
      <c r="F56" s="246" t="s">
        <v>492</v>
      </c>
    </row>
    <row r="57" spans="1:6" ht="31" x14ac:dyDescent="0.3">
      <c r="A57" s="239" t="s">
        <v>407</v>
      </c>
      <c r="B57" s="242" t="s">
        <v>408</v>
      </c>
      <c r="C57" s="239" t="s">
        <v>22</v>
      </c>
      <c r="D57" s="36"/>
      <c r="E57" s="36">
        <v>52287.19</v>
      </c>
      <c r="F57" s="246" t="s">
        <v>409</v>
      </c>
    </row>
    <row r="58" spans="1:6" ht="62" x14ac:dyDescent="0.3">
      <c r="A58" s="239" t="s">
        <v>410</v>
      </c>
      <c r="B58" s="242" t="s">
        <v>495</v>
      </c>
      <c r="C58" s="239" t="s">
        <v>22</v>
      </c>
      <c r="D58" s="36"/>
      <c r="E58" s="36">
        <v>73124.98</v>
      </c>
      <c r="F58" s="274" t="s">
        <v>498</v>
      </c>
    </row>
    <row r="59" spans="1:6" ht="101" customHeight="1" x14ac:dyDescent="0.3">
      <c r="A59" s="239" t="s">
        <v>412</v>
      </c>
      <c r="B59" s="242" t="s">
        <v>363</v>
      </c>
      <c r="C59" s="239" t="s">
        <v>22</v>
      </c>
      <c r="D59" s="36"/>
      <c r="E59" s="36">
        <v>2138092.35</v>
      </c>
      <c r="F59" s="274" t="s">
        <v>499</v>
      </c>
    </row>
    <row r="60" spans="1:6" ht="148.5" customHeight="1" x14ac:dyDescent="0.3">
      <c r="A60" s="239" t="s">
        <v>112</v>
      </c>
      <c r="B60" s="242" t="s">
        <v>113</v>
      </c>
      <c r="C60" s="239" t="s">
        <v>22</v>
      </c>
      <c r="D60" s="36">
        <v>-431894.68</v>
      </c>
      <c r="E60" s="36">
        <v>-1982111.14</v>
      </c>
      <c r="F60" s="274" t="s">
        <v>493</v>
      </c>
    </row>
    <row r="61" spans="1:6" ht="31" x14ac:dyDescent="0.3">
      <c r="A61" s="239" t="s">
        <v>115</v>
      </c>
      <c r="B61" s="242" t="s">
        <v>413</v>
      </c>
      <c r="C61" s="239" t="s">
        <v>22</v>
      </c>
      <c r="D61" s="36" t="s">
        <v>31</v>
      </c>
      <c r="E61" s="36">
        <v>447883.15</v>
      </c>
      <c r="F61" s="246"/>
    </row>
    <row r="62" spans="1:6" ht="31.5" customHeight="1" x14ac:dyDescent="0.3">
      <c r="A62" s="239" t="s">
        <v>117</v>
      </c>
      <c r="B62" s="242" t="s">
        <v>118</v>
      </c>
      <c r="C62" s="239" t="s">
        <v>22</v>
      </c>
      <c r="D62" s="36">
        <v>1588747.62</v>
      </c>
      <c r="E62" s="36">
        <v>1274041.7</v>
      </c>
      <c r="F62" s="401" t="s">
        <v>414</v>
      </c>
    </row>
    <row r="63" spans="1:6" ht="31" x14ac:dyDescent="0.3">
      <c r="A63" s="239" t="s">
        <v>23</v>
      </c>
      <c r="B63" s="242" t="s">
        <v>119</v>
      </c>
      <c r="C63" s="239" t="s">
        <v>120</v>
      </c>
      <c r="D63" s="36">
        <f>688.02*1000</f>
        <v>688020</v>
      </c>
      <c r="E63" s="36">
        <f>553.538968*1000</f>
        <v>553538.96799999999</v>
      </c>
      <c r="F63" s="402"/>
    </row>
    <row r="64" spans="1:6" ht="62" x14ac:dyDescent="0.3">
      <c r="A64" s="239" t="s">
        <v>78</v>
      </c>
      <c r="B64" s="242" t="s">
        <v>121</v>
      </c>
      <c r="C64" s="239" t="s">
        <v>122</v>
      </c>
      <c r="D64" s="36">
        <f>D62/D63*1000</f>
        <v>2309.1590651434553</v>
      </c>
      <c r="E64" s="36">
        <f>E62/E63*1000</f>
        <v>2301.629647869705</v>
      </c>
      <c r="F64" s="246"/>
    </row>
    <row r="65" spans="1:6" ht="62" x14ac:dyDescent="0.3">
      <c r="A65" s="239" t="s">
        <v>123</v>
      </c>
      <c r="B65" s="242" t="s">
        <v>124</v>
      </c>
      <c r="C65" s="239" t="s">
        <v>19</v>
      </c>
      <c r="D65" s="36" t="s">
        <v>19</v>
      </c>
      <c r="E65" s="31" t="s">
        <v>19</v>
      </c>
      <c r="F65" s="31" t="s">
        <v>19</v>
      </c>
    </row>
    <row r="66" spans="1:6" ht="15.5" x14ac:dyDescent="0.3">
      <c r="A66" s="239" t="s">
        <v>20</v>
      </c>
      <c r="B66" s="242" t="s">
        <v>125</v>
      </c>
      <c r="C66" s="239" t="s">
        <v>126</v>
      </c>
      <c r="D66" s="36" t="s">
        <v>31</v>
      </c>
      <c r="E66" s="36">
        <v>240124</v>
      </c>
      <c r="F66" s="246"/>
    </row>
    <row r="67" spans="1:6" ht="15.5" x14ac:dyDescent="0.3">
      <c r="A67" s="239" t="s">
        <v>127</v>
      </c>
      <c r="B67" s="242" t="s">
        <v>128</v>
      </c>
      <c r="C67" s="239" t="s">
        <v>129</v>
      </c>
      <c r="D67" s="36" t="s">
        <v>19</v>
      </c>
      <c r="E67" s="36">
        <f>SUM(E68:E71)</f>
        <v>3987.6</v>
      </c>
      <c r="F67" s="246"/>
    </row>
    <row r="68" spans="1:6" ht="15.5" x14ac:dyDescent="0.3">
      <c r="A68" s="239" t="s">
        <v>130</v>
      </c>
      <c r="B68" s="242" t="s">
        <v>131</v>
      </c>
      <c r="C68" s="239" t="s">
        <v>129</v>
      </c>
      <c r="D68" s="36" t="s">
        <v>19</v>
      </c>
      <c r="E68" s="36">
        <v>1859.6</v>
      </c>
      <c r="F68" s="243"/>
    </row>
    <row r="69" spans="1:6" ht="15.5" x14ac:dyDescent="0.3">
      <c r="A69" s="239" t="s">
        <v>132</v>
      </c>
      <c r="B69" s="242" t="s">
        <v>133</v>
      </c>
      <c r="C69" s="239" t="s">
        <v>129</v>
      </c>
      <c r="D69" s="36" t="s">
        <v>19</v>
      </c>
      <c r="E69" s="36">
        <v>634.6</v>
      </c>
      <c r="F69" s="243"/>
    </row>
    <row r="70" spans="1:6" ht="15.5" x14ac:dyDescent="0.3">
      <c r="A70" s="239" t="s">
        <v>134</v>
      </c>
      <c r="B70" s="242" t="s">
        <v>135</v>
      </c>
      <c r="C70" s="239" t="s">
        <v>129</v>
      </c>
      <c r="D70" s="36" t="s">
        <v>19</v>
      </c>
      <c r="E70" s="36">
        <v>1493.4</v>
      </c>
      <c r="F70" s="243"/>
    </row>
    <row r="71" spans="1:6" ht="15.5" x14ac:dyDescent="0.3">
      <c r="A71" s="239" t="s">
        <v>136</v>
      </c>
      <c r="B71" s="242" t="s">
        <v>137</v>
      </c>
      <c r="C71" s="239" t="s">
        <v>129</v>
      </c>
      <c r="D71" s="36" t="s">
        <v>19</v>
      </c>
      <c r="E71" s="36"/>
      <c r="F71" s="243"/>
    </row>
    <row r="72" spans="1:6" ht="31" x14ac:dyDescent="0.3">
      <c r="A72" s="239" t="s">
        <v>138</v>
      </c>
      <c r="B72" s="242" t="s">
        <v>139</v>
      </c>
      <c r="C72" s="239" t="s">
        <v>140</v>
      </c>
      <c r="D72" s="404">
        <v>191478.5</v>
      </c>
      <c r="E72" s="36">
        <f>SUM(E73:E76)</f>
        <v>133934.13</v>
      </c>
      <c r="F72" s="246"/>
    </row>
    <row r="73" spans="1:6" ht="15.5" x14ac:dyDescent="0.3">
      <c r="A73" s="239" t="s">
        <v>141</v>
      </c>
      <c r="B73" s="242" t="s">
        <v>131</v>
      </c>
      <c r="C73" s="239" t="s">
        <v>140</v>
      </c>
      <c r="D73" s="405"/>
      <c r="E73" s="36">
        <v>21387.63</v>
      </c>
      <c r="F73" s="243"/>
    </row>
    <row r="74" spans="1:6" ht="15.5" x14ac:dyDescent="0.3">
      <c r="A74" s="239" t="s">
        <v>142</v>
      </c>
      <c r="B74" s="242" t="s">
        <v>133</v>
      </c>
      <c r="C74" s="239" t="s">
        <v>140</v>
      </c>
      <c r="D74" s="405"/>
      <c r="E74" s="36">
        <v>6376.51</v>
      </c>
      <c r="F74" s="243"/>
    </row>
    <row r="75" spans="1:6" ht="15.5" x14ac:dyDescent="0.3">
      <c r="A75" s="239" t="s">
        <v>143</v>
      </c>
      <c r="B75" s="242" t="s">
        <v>135</v>
      </c>
      <c r="C75" s="239" t="s">
        <v>140</v>
      </c>
      <c r="D75" s="405"/>
      <c r="E75" s="36">
        <v>30860.82</v>
      </c>
      <c r="F75" s="243"/>
    </row>
    <row r="76" spans="1:6" ht="15.5" x14ac:dyDescent="0.3">
      <c r="A76" s="239" t="s">
        <v>144</v>
      </c>
      <c r="B76" s="242" t="s">
        <v>137</v>
      </c>
      <c r="C76" s="239" t="s">
        <v>140</v>
      </c>
      <c r="D76" s="405"/>
      <c r="E76" s="36">
        <v>75309.17</v>
      </c>
      <c r="F76" s="243"/>
    </row>
    <row r="77" spans="1:6" ht="15.5" x14ac:dyDescent="0.3">
      <c r="A77" s="239" t="s">
        <v>145</v>
      </c>
      <c r="B77" s="242" t="s">
        <v>146</v>
      </c>
      <c r="C77" s="239" t="s">
        <v>140</v>
      </c>
      <c r="D77" s="405"/>
      <c r="E77" s="36">
        <f>SUM(E78:E81)</f>
        <v>61155.45</v>
      </c>
      <c r="F77" s="35"/>
    </row>
    <row r="78" spans="1:6" ht="15.5" x14ac:dyDescent="0.3">
      <c r="A78" s="239" t="s">
        <v>147</v>
      </c>
      <c r="B78" s="242" t="s">
        <v>131</v>
      </c>
      <c r="C78" s="239" t="s">
        <v>140</v>
      </c>
      <c r="D78" s="405"/>
      <c r="E78" s="36">
        <v>11875.8</v>
      </c>
      <c r="F78" s="243"/>
    </row>
    <row r="79" spans="1:6" ht="15.5" x14ac:dyDescent="0.3">
      <c r="A79" s="239" t="s">
        <v>148</v>
      </c>
      <c r="B79" s="242" t="s">
        <v>133</v>
      </c>
      <c r="C79" s="239" t="s">
        <v>140</v>
      </c>
      <c r="D79" s="405"/>
      <c r="E79" s="36">
        <v>12848.2</v>
      </c>
      <c r="F79" s="243"/>
    </row>
    <row r="80" spans="1:6" ht="15.5" x14ac:dyDescent="0.3">
      <c r="A80" s="239" t="s">
        <v>149</v>
      </c>
      <c r="B80" s="242" t="s">
        <v>135</v>
      </c>
      <c r="C80" s="239" t="s">
        <v>140</v>
      </c>
      <c r="D80" s="405"/>
      <c r="E80" s="36">
        <v>36431.449999999997</v>
      </c>
      <c r="F80" s="243"/>
    </row>
    <row r="81" spans="1:6" ht="15.5" x14ac:dyDescent="0.3">
      <c r="A81" s="239" t="s">
        <v>150</v>
      </c>
      <c r="B81" s="242" t="s">
        <v>137</v>
      </c>
      <c r="C81" s="239" t="s">
        <v>140</v>
      </c>
      <c r="D81" s="406"/>
      <c r="E81" s="36"/>
      <c r="F81" s="243"/>
    </row>
    <row r="82" spans="1:6" ht="15.5" x14ac:dyDescent="0.3">
      <c r="A82" s="239" t="s">
        <v>151</v>
      </c>
      <c r="B82" s="242" t="s">
        <v>152</v>
      </c>
      <c r="C82" s="239" t="s">
        <v>153</v>
      </c>
      <c r="D82" s="36" t="s">
        <v>19</v>
      </c>
      <c r="E82" s="36">
        <f>SUM(E83:E86)</f>
        <v>35410.44</v>
      </c>
      <c r="F82" s="246"/>
    </row>
    <row r="83" spans="1:6" ht="15.5" x14ac:dyDescent="0.3">
      <c r="A83" s="239" t="s">
        <v>154</v>
      </c>
      <c r="B83" s="242" t="s">
        <v>131</v>
      </c>
      <c r="C83" s="239" t="s">
        <v>153</v>
      </c>
      <c r="D83" s="36" t="s">
        <v>19</v>
      </c>
      <c r="E83" s="36">
        <v>3949.47</v>
      </c>
      <c r="F83" s="243"/>
    </row>
    <row r="84" spans="1:6" ht="14.5" customHeight="1" x14ac:dyDescent="0.3">
      <c r="A84" s="239" t="s">
        <v>155</v>
      </c>
      <c r="B84" s="242" t="s">
        <v>133</v>
      </c>
      <c r="C84" s="239" t="s">
        <v>153</v>
      </c>
      <c r="D84" s="36" t="s">
        <v>19</v>
      </c>
      <c r="E84" s="36">
        <v>2684.42</v>
      </c>
      <c r="F84" s="243"/>
    </row>
    <row r="85" spans="1:6" ht="15.5" x14ac:dyDescent="0.3">
      <c r="A85" s="239" t="s">
        <v>156</v>
      </c>
      <c r="B85" s="242" t="s">
        <v>135</v>
      </c>
      <c r="C85" s="239" t="s">
        <v>153</v>
      </c>
      <c r="D85" s="36" t="s">
        <v>19</v>
      </c>
      <c r="E85" s="36">
        <v>16826.939999999999</v>
      </c>
      <c r="F85" s="243"/>
    </row>
    <row r="86" spans="1:6" ht="15.5" x14ac:dyDescent="0.3">
      <c r="A86" s="239" t="s">
        <v>157</v>
      </c>
      <c r="B86" s="242" t="s">
        <v>137</v>
      </c>
      <c r="C86" s="239" t="s">
        <v>153</v>
      </c>
      <c r="D86" s="36" t="s">
        <v>19</v>
      </c>
      <c r="E86" s="36">
        <v>11949.61</v>
      </c>
      <c r="F86" s="243"/>
    </row>
    <row r="87" spans="1:6" ht="15.5" x14ac:dyDescent="0.3">
      <c r="A87" s="239" t="s">
        <v>158</v>
      </c>
      <c r="B87" s="242" t="s">
        <v>159</v>
      </c>
      <c r="C87" s="239" t="s">
        <v>160</v>
      </c>
      <c r="D87" s="36" t="s">
        <v>19</v>
      </c>
      <c r="E87" s="407">
        <v>4.5311213303195319E-2</v>
      </c>
      <c r="F87" s="246"/>
    </row>
    <row r="88" spans="1:6" ht="31" x14ac:dyDescent="0.3">
      <c r="A88" s="239" t="s">
        <v>161</v>
      </c>
      <c r="B88" s="242" t="s">
        <v>162</v>
      </c>
      <c r="C88" s="239" t="s">
        <v>22</v>
      </c>
      <c r="D88" s="36">
        <v>1546684</v>
      </c>
      <c r="E88" s="36">
        <v>1527394</v>
      </c>
      <c r="F88" s="246" t="s">
        <v>500</v>
      </c>
    </row>
    <row r="89" spans="1:6" ht="31" x14ac:dyDescent="0.3">
      <c r="A89" s="239" t="s">
        <v>163</v>
      </c>
      <c r="B89" s="242" t="s">
        <v>164</v>
      </c>
      <c r="C89" s="239" t="s">
        <v>22</v>
      </c>
      <c r="D89" s="36" t="s">
        <v>31</v>
      </c>
      <c r="E89" s="36">
        <v>1009327</v>
      </c>
      <c r="F89" s="246"/>
    </row>
    <row r="90" spans="1:6" ht="46.5" x14ac:dyDescent="0.3">
      <c r="A90" s="239" t="s">
        <v>165</v>
      </c>
      <c r="B90" s="242" t="s">
        <v>166</v>
      </c>
      <c r="C90" s="239" t="s">
        <v>160</v>
      </c>
      <c r="D90" s="267" t="s">
        <v>421</v>
      </c>
      <c r="E90" s="31"/>
      <c r="F90" s="243"/>
    </row>
    <row r="91" spans="1:6" x14ac:dyDescent="0.3">
      <c r="A91" s="247"/>
      <c r="B91" s="248"/>
      <c r="C91" s="247"/>
      <c r="D91" s="19"/>
      <c r="E91" s="19"/>
      <c r="F91" s="249"/>
    </row>
    <row r="92" spans="1:6" x14ac:dyDescent="0.3">
      <c r="A92" s="247"/>
      <c r="B92" s="248"/>
      <c r="C92" s="247"/>
      <c r="D92" s="19"/>
      <c r="E92" s="19"/>
      <c r="F92" s="249"/>
    </row>
    <row r="93" spans="1:6" ht="15.5" x14ac:dyDescent="0.35">
      <c r="A93" s="250"/>
      <c r="B93" s="250" t="s">
        <v>168</v>
      </c>
      <c r="C93" s="250"/>
      <c r="D93" s="251"/>
      <c r="E93" s="251"/>
      <c r="F93" s="231"/>
    </row>
    <row r="94" spans="1:6" ht="63" customHeight="1" x14ac:dyDescent="0.3">
      <c r="A94" s="403" t="s">
        <v>169</v>
      </c>
      <c r="B94" s="403"/>
      <c r="C94" s="403"/>
      <c r="D94" s="403"/>
      <c r="E94" s="403"/>
      <c r="F94" s="403"/>
    </row>
    <row r="95" spans="1:6" ht="15" customHeight="1" x14ac:dyDescent="0.3">
      <c r="A95" s="403" t="s">
        <v>170</v>
      </c>
      <c r="B95" s="403"/>
      <c r="C95" s="403"/>
      <c r="D95" s="403"/>
      <c r="E95" s="403"/>
      <c r="F95" s="403"/>
    </row>
    <row r="96" spans="1:6" ht="40.5" customHeight="1" x14ac:dyDescent="0.3">
      <c r="A96" s="403" t="s">
        <v>171</v>
      </c>
      <c r="B96" s="403"/>
      <c r="C96" s="403"/>
      <c r="D96" s="403"/>
      <c r="E96" s="403"/>
      <c r="F96" s="403"/>
    </row>
    <row r="97" spans="1:6" ht="36.65" customHeight="1" x14ac:dyDescent="0.3">
      <c r="A97" s="403" t="s">
        <v>172</v>
      </c>
      <c r="B97" s="403"/>
      <c r="C97" s="403"/>
      <c r="D97" s="403"/>
      <c r="E97" s="403"/>
      <c r="F97" s="403"/>
    </row>
    <row r="98" spans="1:6" ht="42.75" customHeight="1" x14ac:dyDescent="0.3">
      <c r="A98" s="403" t="s">
        <v>173</v>
      </c>
      <c r="B98" s="403"/>
      <c r="C98" s="403"/>
      <c r="D98" s="403"/>
      <c r="E98" s="403"/>
      <c r="F98" s="403"/>
    </row>
    <row r="99" spans="1:6" ht="31.5" customHeight="1" x14ac:dyDescent="0.3">
      <c r="A99" s="325" t="s">
        <v>415</v>
      </c>
      <c r="B99" s="325"/>
      <c r="C99" s="325"/>
      <c r="D99" s="325"/>
      <c r="E99" s="325"/>
      <c r="F99" s="325"/>
    </row>
    <row r="100" spans="1:6" x14ac:dyDescent="0.3">
      <c r="D100" s="226"/>
    </row>
    <row r="101" spans="1:6" x14ac:dyDescent="0.3">
      <c r="D101" s="226"/>
    </row>
  </sheetData>
  <mergeCells count="19">
    <mergeCell ref="F24:F25"/>
    <mergeCell ref="F26:F27"/>
    <mergeCell ref="A98:F98"/>
    <mergeCell ref="A99:F99"/>
    <mergeCell ref="F62:F63"/>
    <mergeCell ref="D72:D81"/>
    <mergeCell ref="A94:F94"/>
    <mergeCell ref="A95:F95"/>
    <mergeCell ref="A96:F96"/>
    <mergeCell ref="A97:F97"/>
    <mergeCell ref="A7:F7"/>
    <mergeCell ref="A8:F8"/>
    <mergeCell ref="A9:F9"/>
    <mergeCell ref="A10:F10"/>
    <mergeCell ref="A18:A19"/>
    <mergeCell ref="B18:B19"/>
    <mergeCell ref="C18:C19"/>
    <mergeCell ref="D18:E18"/>
    <mergeCell ref="F18:F19"/>
  </mergeCells>
  <pageMargins left="0.70866141732283472" right="0.70866141732283472" top="0.74803149606299213" bottom="0.74803149606299213" header="0.31496062992125984" footer="0.31496062992125984"/>
  <pageSetup paperSize="9" scale="47"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АЭ</vt:lpstr>
      <vt:lpstr>БЭ</vt:lpstr>
      <vt:lpstr>ГАЭС</vt:lpstr>
      <vt:lpstr>КЭ</vt:lpstr>
      <vt:lpstr>КузЭ</vt:lpstr>
      <vt:lpstr>ОЭ</vt:lpstr>
      <vt:lpstr>ХЭ</vt:lpstr>
      <vt:lpstr>ЧЭ</vt:lpstr>
      <vt:lpstr>КузЭ!Область_печати</vt:lpstr>
      <vt:lpstr>ОЭ!Область_печати</vt:lpstr>
      <vt:lpstr>ЧЭ!Область_печати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Orlova_UV</dc:creator>
  <cp:lastModifiedBy>Orlova_UV</cp:lastModifiedBy>
  <cp:lastPrinted>2020-03-31T12:51:42Z</cp:lastPrinted>
  <dcterms:created xsi:type="dcterms:W3CDTF">2020-03-30T11:38:33Z</dcterms:created>
  <dcterms:modified xsi:type="dcterms:W3CDTF">2020-04-01T13:00:32Z</dcterms:modified>
</cp:coreProperties>
</file>